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HUD Grants\2022 - 2023 (FY21)\"/>
    </mc:Choice>
  </mc:AlternateContent>
  <xr:revisionPtr revIDLastSave="0" documentId="13_ncr:1_{E430FB76-7BD4-4EA9-8411-44B7129669B4}" xr6:coauthVersionLast="45" xr6:coauthVersionMax="45" xr10:uidLastSave="{00000000-0000-0000-0000-000000000000}"/>
  <bookViews>
    <workbookView xWindow="6360" yWindow="165" windowWidth="15540" windowHeight="14985" activeTab="1" xr2:uid="{00000000-000D-0000-FFFF-FFFF00000000}"/>
  </bookViews>
  <sheets>
    <sheet name="Instructions" sheetId="34" r:id="rId1"/>
    <sheet name="Scoring Matrix" sheetId="15" r:id="rId2"/>
    <sheet name="Housing First Fidelity" sheetId="32" r:id="rId3"/>
    <sheet name="LISTS" sheetId="33" state="hidden" r:id="rId4"/>
    <sheet name="MCS 1" sheetId="30" state="hidden" r:id="rId5"/>
    <sheet name="MCS 2" sheetId="31" state="hidden" r:id="rId6"/>
    <sheet name="YWCA A" sheetId="26" state="hidden" r:id="rId7"/>
    <sheet name="YWCA B" sheetId="29" state="hidden" r:id="rId8"/>
    <sheet name="YWCA C" sheetId="28" state="hidden" r:id="rId9"/>
    <sheet name="YWCA D" sheetId="27" state="hidden" r:id="rId10"/>
    <sheet name="Ranking" sheetId="25" state="hidden" r:id="rId11"/>
  </sheets>
  <definedNames>
    <definedName name="PerfSelect">LISTS!$A$3:$A$6</definedName>
    <definedName name="_xlnm.Print_Area" localSheetId="2">'Housing First Fidelity'!$A$1:$J$112</definedName>
    <definedName name="_xlnm.Print_Area" localSheetId="0">Instructions!$A$1:$J$47</definedName>
    <definedName name="_xlnm.Print_Area" localSheetId="4">'MCS 1'!$A$1:$H$35</definedName>
    <definedName name="_xlnm.Print_Area" localSheetId="5">'MCS 2'!$A$1:$H$35</definedName>
    <definedName name="_xlnm.Print_Area" localSheetId="10">Ranking!$A$1:$K$56</definedName>
    <definedName name="_xlnm.Print_Area" localSheetId="1">'Scoring Matrix'!$A$1:$E$35</definedName>
    <definedName name="_xlnm.Print_Area" localSheetId="6">'YWCA A'!$A$1:$H$35</definedName>
    <definedName name="_xlnm.Print_Area" localSheetId="7">'YWCA B'!$A$1:$H$35</definedName>
    <definedName name="_xlnm.Print_Area" localSheetId="8">'YWCA C'!$A$1:$H$35</definedName>
    <definedName name="_xlnm.Print_Area" localSheetId="9">'YWCA D'!$A$1:$H$35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5" l="1"/>
  <c r="E35" i="15"/>
  <c r="B30" i="15"/>
  <c r="B26" i="15"/>
  <c r="B32" i="15"/>
  <c r="B29" i="15"/>
  <c r="B25" i="15"/>
  <c r="F35" i="15" l="1"/>
  <c r="F21" i="15"/>
  <c r="B109" i="32"/>
  <c r="B108" i="32"/>
  <c r="E18" i="15" s="1"/>
  <c r="E20" i="15" l="1"/>
  <c r="B110" i="32" l="1"/>
  <c r="P25" i="27" l="1"/>
  <c r="O25" i="27"/>
  <c r="Q25" i="27" s="1"/>
  <c r="P25" i="28"/>
  <c r="O25" i="28"/>
  <c r="Q25" i="28" s="1"/>
  <c r="P25" i="29"/>
  <c r="O25" i="29"/>
  <c r="Q25" i="29" s="1"/>
  <c r="P25" i="31"/>
  <c r="O25" i="31"/>
  <c r="Q25" i="31" s="1"/>
  <c r="P25" i="30"/>
  <c r="O25" i="30"/>
  <c r="Q25" i="30" s="1"/>
  <c r="Q25" i="26"/>
  <c r="P25" i="26"/>
  <c r="O25" i="26"/>
  <c r="J35" i="25" l="1"/>
  <c r="B32" i="27" l="1"/>
  <c r="B32" i="29"/>
  <c r="B32" i="26"/>
  <c r="B25" i="30"/>
  <c r="I25" i="30"/>
  <c r="B27" i="30" s="1"/>
  <c r="I25" i="31" l="1"/>
  <c r="B27" i="31" s="1"/>
  <c r="I25" i="27"/>
  <c r="B27" i="27" s="1"/>
  <c r="I25" i="28"/>
  <c r="B27" i="28" s="1"/>
  <c r="I25" i="29"/>
  <c r="B27" i="29" s="1"/>
  <c r="I25" i="26"/>
  <c r="B27" i="26" s="1"/>
  <c r="B36" i="25" l="1"/>
  <c r="H30" i="25" l="1"/>
  <c r="H30" i="31" l="1"/>
  <c r="H28" i="31"/>
  <c r="H26" i="31"/>
  <c r="B25" i="31"/>
  <c r="H23" i="31"/>
  <c r="H21" i="31"/>
  <c r="H19" i="31"/>
  <c r="H17" i="31"/>
  <c r="H15" i="31"/>
  <c r="H13" i="31"/>
  <c r="H11" i="31"/>
  <c r="H9" i="31"/>
  <c r="H7" i="31"/>
  <c r="H5" i="31"/>
  <c r="J2" i="31"/>
  <c r="J3" i="31" s="1"/>
  <c r="I2" i="31" l="1"/>
  <c r="I3" i="31" s="1"/>
  <c r="I4" i="31" s="1"/>
  <c r="H33" i="31"/>
  <c r="H35" i="31" s="1"/>
  <c r="H30" i="30"/>
  <c r="H28" i="30"/>
  <c r="H26" i="30"/>
  <c r="H23" i="30"/>
  <c r="H21" i="30"/>
  <c r="H19" i="30"/>
  <c r="H17" i="30"/>
  <c r="H15" i="30"/>
  <c r="H13" i="30"/>
  <c r="H11" i="30"/>
  <c r="H9" i="30"/>
  <c r="H7" i="30"/>
  <c r="H5" i="30"/>
  <c r="J2" i="30"/>
  <c r="J3" i="30" s="1"/>
  <c r="I2" i="30" l="1"/>
  <c r="I3" i="30" s="1"/>
  <c r="I4" i="30" s="1"/>
  <c r="H33" i="30"/>
  <c r="H35" i="30" s="1"/>
  <c r="H30" i="29"/>
  <c r="H28" i="29"/>
  <c r="H26" i="29"/>
  <c r="B25" i="29"/>
  <c r="H23" i="29"/>
  <c r="H21" i="29"/>
  <c r="H19" i="29"/>
  <c r="H17" i="29"/>
  <c r="H15" i="29"/>
  <c r="H13" i="29"/>
  <c r="H11" i="29"/>
  <c r="H9" i="29"/>
  <c r="H7" i="29"/>
  <c r="H5" i="29"/>
  <c r="J2" i="29"/>
  <c r="J3" i="29" s="1"/>
  <c r="H30" i="28"/>
  <c r="H28" i="28"/>
  <c r="H26" i="28"/>
  <c r="B25" i="28"/>
  <c r="H23" i="28"/>
  <c r="H21" i="28"/>
  <c r="H19" i="28"/>
  <c r="H17" i="28"/>
  <c r="H15" i="28"/>
  <c r="H13" i="28"/>
  <c r="H11" i="28"/>
  <c r="H9" i="28"/>
  <c r="H7" i="28"/>
  <c r="H5" i="28"/>
  <c r="J2" i="28"/>
  <c r="J3" i="28" s="1"/>
  <c r="H30" i="27"/>
  <c r="H28" i="27"/>
  <c r="H26" i="27"/>
  <c r="B25" i="27"/>
  <c r="H23" i="27"/>
  <c r="H21" i="27"/>
  <c r="H19" i="27"/>
  <c r="H17" i="27"/>
  <c r="H15" i="27"/>
  <c r="H13" i="27"/>
  <c r="H11" i="27"/>
  <c r="H9" i="27"/>
  <c r="H7" i="27"/>
  <c r="H5" i="27"/>
  <c r="J2" i="27"/>
  <c r="J3" i="27" s="1"/>
  <c r="H30" i="26"/>
  <c r="H28" i="26"/>
  <c r="H26" i="26"/>
  <c r="B25" i="26"/>
  <c r="H23" i="26"/>
  <c r="H21" i="26"/>
  <c r="H19" i="26"/>
  <c r="H17" i="26"/>
  <c r="H15" i="26"/>
  <c r="H13" i="26"/>
  <c r="H11" i="26"/>
  <c r="H9" i="26"/>
  <c r="H7" i="26"/>
  <c r="H5" i="26"/>
  <c r="J2" i="26"/>
  <c r="J3" i="26" s="1"/>
  <c r="H33" i="28" l="1"/>
  <c r="H35" i="28" s="1"/>
  <c r="I2" i="28"/>
  <c r="I3" i="28" s="1"/>
  <c r="I4" i="28" s="1"/>
  <c r="I2" i="26"/>
  <c r="I3" i="26" s="1"/>
  <c r="I4" i="26" s="1"/>
  <c r="H33" i="27"/>
  <c r="H35" i="27" s="1"/>
  <c r="I2" i="27"/>
  <c r="I3" i="27" s="1"/>
  <c r="I4" i="27" s="1"/>
  <c r="I2" i="29"/>
  <c r="I3" i="29" s="1"/>
  <c r="I4" i="29" s="1"/>
  <c r="H33" i="29"/>
  <c r="H35" i="29" s="1"/>
  <c r="H33" i="26"/>
  <c r="H35" i="26" s="1"/>
  <c r="B22" i="25" l="1"/>
  <c r="B20" i="25"/>
  <c r="B19" i="25"/>
  <c r="B45" i="25" s="1"/>
  <c r="B53" i="25" s="1"/>
  <c r="B18" i="25"/>
  <c r="B17" i="25"/>
  <c r="H17" i="25" s="1"/>
  <c r="B8" i="25"/>
  <c r="B21" i="25" s="1"/>
  <c r="B43" i="25" s="1"/>
  <c r="B54" i="25" s="1"/>
  <c r="C22" i="25"/>
  <c r="C44" i="25" s="1"/>
  <c r="C55" i="25" s="1"/>
  <c r="C21" i="25"/>
  <c r="C43" i="25" s="1"/>
  <c r="C54" i="25" s="1"/>
  <c r="C20" i="25"/>
  <c r="C41" i="25" s="1"/>
  <c r="C51" i="25" s="1"/>
  <c r="C19" i="25"/>
  <c r="C45" i="25" s="1"/>
  <c r="C53" i="25" s="1"/>
  <c r="C18" i="25"/>
  <c r="C42" i="25" s="1"/>
  <c r="C52" i="25" s="1"/>
  <c r="C17" i="25"/>
  <c r="C40" i="25" s="1"/>
  <c r="C50" i="25" s="1"/>
  <c r="B42" i="25" l="1"/>
  <c r="B52" i="25" s="1"/>
  <c r="B41" i="25"/>
  <c r="B51" i="25" s="1"/>
  <c r="B44" i="25"/>
  <c r="B55" i="25" s="1"/>
  <c r="H18" i="25"/>
  <c r="H19" i="25" s="1"/>
  <c r="H20" i="25" s="1"/>
  <c r="H21" i="25" s="1"/>
  <c r="H22" i="25" l="1"/>
  <c r="J21" i="25"/>
  <c r="B40" i="25"/>
  <c r="C25" i="25"/>
  <c r="C26" i="25"/>
  <c r="H8" i="25"/>
  <c r="H9" i="25" s="1"/>
  <c r="H10" i="25" s="1"/>
  <c r="H11" i="25" s="1"/>
  <c r="H12" i="25" s="1"/>
  <c r="H13" i="25" s="1"/>
  <c r="H40" i="25" l="1"/>
  <c r="H41" i="25" s="1"/>
  <c r="H42" i="25" s="1"/>
  <c r="H43" i="25" s="1"/>
  <c r="H44" i="25" s="1"/>
  <c r="B50" i="25"/>
  <c r="H50" i="25" s="1"/>
  <c r="H51" i="25" s="1"/>
  <c r="H52" i="25" s="1"/>
  <c r="J12" i="25"/>
  <c r="H45" i="25" l="1"/>
  <c r="J44" i="25"/>
  <c r="H53" i="25"/>
  <c r="H54" i="25" s="1"/>
  <c r="H55" i="25" s="1"/>
  <c r="J52" i="25"/>
  <c r="H31" i="25" l="1"/>
  <c r="H32" i="25" s="1"/>
  <c r="H33" i="25" s="1"/>
  <c r="H34" i="25" s="1"/>
  <c r="H35" i="25" l="1"/>
  <c r="I34" i="25"/>
  <c r="J34" i="25" s="1"/>
</calcChain>
</file>

<file path=xl/sharedStrings.xml><?xml version="1.0" encoding="utf-8"?>
<sst xmlns="http://schemas.openxmlformats.org/spreadsheetml/2006/main" count="998" uniqueCount="290">
  <si>
    <t>TOTAL (S x WT)</t>
  </si>
  <si>
    <t>WEIGHT</t>
  </si>
  <si>
    <t>SCORE</t>
  </si>
  <si>
    <t>Has attended 90% or more of the meetings in the past 12 months.</t>
  </si>
  <si>
    <t>Has attended 80-89% of the meetings in the past 12 months.</t>
  </si>
  <si>
    <t>Has attended 70-79% of the meetings in the past 12 months.</t>
  </si>
  <si>
    <t>Has attended less than 70% of the meetings in the past 12 months.</t>
  </si>
  <si>
    <t>Grand Total</t>
  </si>
  <si>
    <t>Percent Not Spent</t>
  </si>
  <si>
    <t>Less than 90% of funds drawn down.</t>
  </si>
  <si>
    <t>90% to 95% of funds drawn down.</t>
  </si>
  <si>
    <t>100% of funds drawn down.</t>
  </si>
  <si>
    <t>Organization Name:</t>
  </si>
  <si>
    <t>PARTICIPATION IN CONTINUUM OF CARE MONTHLY MEETINGS</t>
  </si>
  <si>
    <t>DRAWDOWN FREQUENCY</t>
  </si>
  <si>
    <t>Two drawdowns in documentation of drawdowns to show history for CoC desk audit in past 12 months.</t>
  </si>
  <si>
    <t>One drawdown in documentation of drawdowns to show history for CoC desk audit in past 12 months.</t>
  </si>
  <si>
    <t>Number of Drawdowns</t>
  </si>
  <si>
    <t>RECAPTURED FUNDS</t>
  </si>
  <si>
    <t>Amount Recaptured</t>
  </si>
  <si>
    <r>
      <t xml:space="preserve">Three drawdowns in documentation of drawdowns to show history for CoC desk audit in past 12 months  </t>
    </r>
    <r>
      <rPr>
        <u/>
        <sz val="9"/>
        <rFont val="Arial"/>
        <family val="2"/>
      </rPr>
      <t>or</t>
    </r>
    <r>
      <rPr>
        <sz val="9"/>
        <rFont val="Arial"/>
        <family val="2"/>
      </rPr>
      <t xml:space="preserve"> not applicable due to first year of grant.</t>
    </r>
  </si>
  <si>
    <t>Meets three of the criteria.</t>
  </si>
  <si>
    <t>Meets none of the criteria.</t>
  </si>
  <si>
    <t>Meets one or two of the criteria.</t>
  </si>
  <si>
    <t>Meets all four criteria - low/no income, substance abuse history, criminal record, and DV history</t>
  </si>
  <si>
    <t>Number of Criteria Met:</t>
  </si>
  <si>
    <t>Amount:</t>
  </si>
  <si>
    <t xml:space="preserve">PARTICIPATION IN CONTINUUM COMMITTEES OR LEADERSHIP POSITIONS </t>
  </si>
  <si>
    <t>Number of Quarters Above 75%</t>
  </si>
  <si>
    <t>All four entries are 75% or better</t>
  </si>
  <si>
    <t>Three entries are 75% or better</t>
  </si>
  <si>
    <t>Two entries are 75% or better</t>
  </si>
  <si>
    <t>HOUSING FIRST INITIATIVE WITH LOW BARRIERS</t>
  </si>
  <si>
    <t>Number of Reasons Selected</t>
  </si>
  <si>
    <t>Selected three reasons.</t>
  </si>
  <si>
    <t>Average Length for Leavers</t>
  </si>
  <si>
    <t>270 days to 364 days (9-12 months)</t>
  </si>
  <si>
    <t>365 days to 540 days (12 - 18 months)</t>
  </si>
  <si>
    <t>Over 540 days (over 12 months)</t>
  </si>
  <si>
    <t>Less than 270 days</t>
  </si>
  <si>
    <t>Serve seven to eight listed in check boxes</t>
  </si>
  <si>
    <t>Serve five to six listed in check boxes</t>
  </si>
  <si>
    <t>Serve three to four in check boxes</t>
  </si>
  <si>
    <t>Serve less than three listed in check boxes</t>
  </si>
  <si>
    <t>Listed in application</t>
  </si>
  <si>
    <r>
      <t xml:space="preserve">SPECIFIC POPULATION FOCUS: </t>
    </r>
    <r>
      <rPr>
        <sz val="9"/>
        <rFont val="Arial"/>
        <family val="2"/>
      </rPr>
      <t>Chronic homeless, veterans, youth, families with children, DV, substance abuse, mental illiness, HIV/AIDS</t>
    </r>
  </si>
  <si>
    <t>One or no entries are 75% or better.</t>
  </si>
  <si>
    <r>
      <rPr>
        <b/>
        <sz val="9"/>
        <rFont val="Arial"/>
        <family val="2"/>
      </rPr>
      <t>INCREASED INCOME:</t>
    </r>
    <r>
      <rPr>
        <sz val="9"/>
        <rFont val="Arial"/>
        <family val="2"/>
      </rPr>
      <t xml:space="preserve"> Percentage of persons age 18 or older who maintained or increased their total income (from all sources) as of the end of the operating year or program exit.</t>
    </r>
  </si>
  <si>
    <t>HOUSING FIRST MODEL = YES &amp; PARTICIPANT ACTIVITY / ELIGIBILITY</t>
  </si>
  <si>
    <t>Has attended 70-79% CoC committee meetings in the past 12 months.</t>
  </si>
  <si>
    <t>Has attended 80-89% CoC committee meetings in the past 12 months.</t>
  </si>
  <si>
    <t>Has attended less than 70% CoC committee meetings in the past 12 months.</t>
  </si>
  <si>
    <r>
      <t xml:space="preserve">95% to 99% of funds drawn down </t>
    </r>
    <r>
      <rPr>
        <u/>
        <sz val="9"/>
        <rFont val="Arial"/>
        <family val="2"/>
      </rPr>
      <t>or</t>
    </r>
    <r>
      <rPr>
        <sz val="9"/>
        <rFont val="Arial"/>
        <family val="2"/>
      </rPr>
      <t xml:space="preserve"> not applicable due to first year of grant.</t>
    </r>
  </si>
  <si>
    <t>Less than 35% of grant request</t>
  </si>
  <si>
    <t>75% or more of grant request</t>
  </si>
  <si>
    <t>35% to 55% of grant request</t>
  </si>
  <si>
    <t>55% to 75% of grant request</t>
  </si>
  <si>
    <t>At least four drawdowns in documentation of drawdowns to show history for CoC desk audit in past 12 months.</t>
  </si>
  <si>
    <t>YWCA Project A</t>
  </si>
  <si>
    <t>YWCA Project B</t>
  </si>
  <si>
    <t>YWCA Project C</t>
  </si>
  <si>
    <t>YWCA Project D</t>
  </si>
  <si>
    <t>Lease:</t>
  </si>
  <si>
    <t>Operating</t>
  </si>
  <si>
    <t>Supportive Services:</t>
  </si>
  <si>
    <t>Total Request:</t>
  </si>
  <si>
    <t>Persons</t>
  </si>
  <si>
    <t>Persons:</t>
  </si>
  <si>
    <t>$9,500 or more per person</t>
  </si>
  <si>
    <t>Less than $5,500 per person</t>
  </si>
  <si>
    <t>$5,500 to $7,000 per person</t>
  </si>
  <si>
    <t>$7,000 to $8,500 per person</t>
  </si>
  <si>
    <t>HMIS ServicePoint Funding included in Ap, add 5 point. HMIS Data Quality ("A with 100%"=5 point; "A with less than 100%"=4 points; "B"=0 points, "C", "D", "F"= -5 points )</t>
  </si>
  <si>
    <t>4 criteria</t>
  </si>
  <si>
    <t>Tier 2</t>
  </si>
  <si>
    <t>MCS-II</t>
  </si>
  <si>
    <t>Tier 1 &amp; 2</t>
  </si>
  <si>
    <t>Tier 1</t>
  </si>
  <si>
    <t>MCS-I</t>
  </si>
  <si>
    <t>Tier2 Amt</t>
  </si>
  <si>
    <t>Tier</t>
  </si>
  <si>
    <t>Cumm$</t>
  </si>
  <si>
    <t>Rank</t>
  </si>
  <si>
    <t>HMIS</t>
  </si>
  <si>
    <t>Point</t>
  </si>
  <si>
    <t>ARD</t>
  </si>
  <si>
    <t>Name</t>
  </si>
  <si>
    <t>Example 1, Straight Rank</t>
  </si>
  <si>
    <r>
      <t xml:space="preserve">Example 3, HMIS Ranked First, Then Community, Rest - </t>
    </r>
    <r>
      <rPr>
        <b/>
        <sz val="10"/>
        <color rgb="FFFF0000"/>
        <rFont val="Arial"/>
        <family val="2"/>
      </rPr>
      <t>done this way in 2015</t>
    </r>
  </si>
  <si>
    <t>Pop 2015</t>
  </si>
  <si>
    <t>Quincy</t>
  </si>
  <si>
    <t>Jacksonville</t>
  </si>
  <si>
    <t>Pct.</t>
  </si>
  <si>
    <t>Example 2, Largest HMIS, Community Proportion, HMIS, Rank</t>
  </si>
  <si>
    <t>Yes $20,399</t>
  </si>
  <si>
    <t>Beds (Rank 1-3)</t>
  </si>
  <si>
    <t>Yes $4,976</t>
  </si>
  <si>
    <t>CoC Planning</t>
  </si>
  <si>
    <t>Bonus</t>
  </si>
  <si>
    <t>Example 4, HMIS Ranked First, Then Community, Rest</t>
  </si>
  <si>
    <r>
      <rPr>
        <b/>
        <sz val="9"/>
        <rFont val="Arial"/>
        <family val="2"/>
      </rPr>
      <t>PH NATIONAL PERFORMANCE MEASURE (HOUSING STABILITY):</t>
    </r>
    <r>
      <rPr>
        <sz val="9"/>
        <rFont val="Arial"/>
        <family val="2"/>
      </rPr>
      <t xml:space="preserve"> Increase the percentage of homeless persons staying in PSH or exiting to permanent housing to 80%</t>
    </r>
  </si>
  <si>
    <t>95% or more of persons met this goal.</t>
  </si>
  <si>
    <t>75% or more of persons who exited met this goal.</t>
  </si>
  <si>
    <t>50%-74% of persons who exited met this goal.</t>
  </si>
  <si>
    <t>20%-49% of persons who exited met this goal.</t>
  </si>
  <si>
    <t>Less than 20% persons met this goal.</t>
  </si>
  <si>
    <t>Less than 80% persons met this goal.</t>
  </si>
  <si>
    <t>90-94% of persons who exited met this goal.</t>
  </si>
  <si>
    <t>80-89% of persons who exited met this goal.</t>
  </si>
  <si>
    <t>Nonperformance Points</t>
  </si>
  <si>
    <t>Performance Points = Housing Stability, Increased Income, Unit Utilization, Cost Effective and Cost Per Person</t>
  </si>
  <si>
    <t>Max Pts</t>
  </si>
  <si>
    <t>Wt</t>
  </si>
  <si>
    <t>Total points awarded out of 375 possible</t>
  </si>
  <si>
    <t>YWCA of Quincy</t>
  </si>
  <si>
    <t>all eight boxes selected</t>
  </si>
  <si>
    <t>100% all quarters</t>
  </si>
  <si>
    <t>MCS Community Services</t>
  </si>
  <si>
    <r>
      <t xml:space="preserve">Holds a leadership position </t>
    </r>
    <r>
      <rPr>
        <u/>
        <sz val="9"/>
        <rFont val="Arial"/>
        <family val="2"/>
      </rPr>
      <t>and</t>
    </r>
    <r>
      <rPr>
        <sz val="9"/>
        <rFont val="Arial"/>
        <family val="2"/>
      </rPr>
      <t xml:space="preserve"> has attended 80% or more CoC committee meetings, in the past 12 months.</t>
    </r>
  </si>
  <si>
    <t>Yes $22,282</t>
  </si>
  <si>
    <t>Tier 1 (ARD 94%)</t>
  </si>
  <si>
    <t>Rank by Points</t>
  </si>
  <si>
    <t>Project A</t>
  </si>
  <si>
    <t>Project B</t>
  </si>
  <si>
    <t>Project C</t>
  </si>
  <si>
    <t>Project D</t>
  </si>
  <si>
    <t>MCS I</t>
  </si>
  <si>
    <t>MCS II</t>
  </si>
  <si>
    <t>West Central Illinois Continuum of Care Consortium -- 2018 Renewal Projects Ranking Matrix</t>
  </si>
  <si>
    <t>Meeting(s) July 2017-June 2018</t>
  </si>
  <si>
    <t>Committee/Position/Meetings, July 2017-June 2018</t>
  </si>
  <si>
    <t>9 in fiscal year</t>
  </si>
  <si>
    <t>11 in fiscal year</t>
  </si>
  <si>
    <t>Selected all four reasons to ensure that participants are not terminated from program -  participate or make progress in services, income, and lease agreement.</t>
  </si>
  <si>
    <t>Selected two reasons.</t>
  </si>
  <si>
    <t>Selected less than two reasons.</t>
  </si>
  <si>
    <t>4 reasons</t>
  </si>
  <si>
    <t>Match:</t>
  </si>
  <si>
    <r>
      <t xml:space="preserve">COST PER PERSON: </t>
    </r>
    <r>
      <rPr>
        <sz val="9"/>
        <rFont val="Arial"/>
        <family val="2"/>
      </rPr>
      <t>(Leasing + Operating + Supportive Services) / Persons</t>
    </r>
  </si>
  <si>
    <t>From application, Table 5A total persons and 6E summary budget</t>
  </si>
  <si>
    <t>Percentage:</t>
  </si>
  <si>
    <t>From application, Table 6E summary budget</t>
  </si>
  <si>
    <r>
      <t>COST EFFECTIVE:</t>
    </r>
    <r>
      <rPr>
        <sz val="9"/>
        <rFont val="Arial"/>
        <family val="2"/>
      </rPr>
      <t xml:space="preserve"> Leasing / (Operatings $ + Supportive Services $)</t>
    </r>
  </si>
  <si>
    <r>
      <t xml:space="preserve">UNIT UTILIIZATION RATES: </t>
    </r>
    <r>
      <rPr>
        <sz val="9"/>
        <rFont val="Arial"/>
        <family val="2"/>
      </rPr>
      <t>Point-in-Time unit utilization rate on the last Wednesday in Jan., April, July, &amp; Oct are 75% or better in APR (APR Q02)</t>
    </r>
  </si>
  <si>
    <t>67%, 67%, 100%, 67%</t>
  </si>
  <si>
    <r>
      <t>LENGTH OF STAY</t>
    </r>
    <r>
      <rPr>
        <sz val="9"/>
        <rFont val="Arial"/>
        <family val="2"/>
      </rPr>
      <t xml:space="preserve"> (APR Q22b)</t>
    </r>
  </si>
  <si>
    <t>256 days</t>
  </si>
  <si>
    <t>7 meetings out of 7</t>
  </si>
  <si>
    <t>Coordinated Entry; Research and Evaluation; HMIS; Communications and Governance</t>
  </si>
  <si>
    <t>Mary served as the Collaborative Applicant/Support Entity so she prepared the CoC Application besides the YWCA's appliations; she also serves on the Coordinated Entry; Research and Evaluation; HMIS; Communications and Governance committees.</t>
  </si>
  <si>
    <t>Tammi serves on the Coordinated Entry Committee.</t>
  </si>
  <si>
    <t>APR Q23a &amp; Q23b</t>
  </si>
  <si>
    <t>431 days</t>
  </si>
  <si>
    <t>90%, 60%, 80%, 80%</t>
  </si>
  <si>
    <t>APR Q19a2 or Q19a3</t>
  </si>
  <si>
    <t>744 days (stayers only)</t>
  </si>
  <si>
    <t>194 days (3 leavers, whereas the 12 staying families was 471 days)</t>
  </si>
  <si>
    <t>100%, 92%, 100%, 100%</t>
  </si>
  <si>
    <t>382 days</t>
  </si>
  <si>
    <t>402 days (2 leavers, whereas the 4 staying families was 816 days)</t>
  </si>
  <si>
    <t>100%, 50%, 100%, 100%</t>
  </si>
  <si>
    <t>DV Bonus</t>
  </si>
  <si>
    <t>Yes $5,019</t>
  </si>
  <si>
    <t>Homeless Outreach in Macomb</t>
  </si>
  <si>
    <t>Notes</t>
  </si>
  <si>
    <t>16 in fiscal year</t>
  </si>
  <si>
    <t>10 in fiscal year</t>
  </si>
  <si>
    <t>NO HMIS Funding</t>
  </si>
  <si>
    <t>System HMIS Funds in Grant</t>
  </si>
  <si>
    <t>CoC</t>
  </si>
  <si>
    <t>HUD</t>
  </si>
  <si>
    <t>Pts</t>
  </si>
  <si>
    <t>Pts*</t>
  </si>
  <si>
    <t>*Does not take into consideration system HMIS budgeted within the grant.</t>
  </si>
  <si>
    <t>WCICCC Ranking, 2018</t>
  </si>
  <si>
    <t>Glenda made motion, Jerry second.</t>
  </si>
  <si>
    <t>For:  all</t>
  </si>
  <si>
    <t>Against: none</t>
  </si>
  <si>
    <t>APR, Financial</t>
  </si>
  <si>
    <t>Operating:</t>
  </si>
  <si>
    <t>Supp Serv:</t>
  </si>
  <si>
    <t>Total:</t>
  </si>
  <si>
    <t>Cost Eff:</t>
  </si>
  <si>
    <t>Cost/Person</t>
  </si>
  <si>
    <t>HOUSING FIRST FIDELITY</t>
  </si>
  <si>
    <t>See Housing First Fidelity Assessment Tab, Section 1</t>
  </si>
  <si>
    <t>See Housing First Fidelity Assessment Tab, Section 2</t>
  </si>
  <si>
    <t>Will/Does the project require participants to be clean and sober prior to project entry and/or during project stay?</t>
  </si>
  <si>
    <t>Will/Does the project require alcohol/drug tests on participants suspected of being under the influence?</t>
  </si>
  <si>
    <t>Will/Does a positive alcohol/drug test result in termination from the project and/or require participant to participate in substance abuse treatment and/or detox to resume project services?</t>
  </si>
  <si>
    <t>Will/Does the project require participants to have a mental health evaluation prior to project entry?</t>
  </si>
  <si>
    <t>Will/Does the project require participants to have income at time of project entry?</t>
  </si>
  <si>
    <t>Will/Does the project require participants to obtain an income as a condition of remaining in the project?</t>
  </si>
  <si>
    <t>Will/Does the project require participants to participate in supportive services (such as vocational training, employment preparation, budgeting or life skills classes; not including required case management meetings) as a condition of continued services?</t>
  </si>
  <si>
    <t>Will/Does the project require participants to be ‘progressing’ in their goals in order to remain in the project?</t>
  </si>
  <si>
    <t>Will/Does the project exclude or refuse project entry based on race, color, religion, national origin, disability, sex, sexual orientation, gender identity and/or gender expression?</t>
  </si>
  <si>
    <t>Will/Does the project exclude participants who do not have a form of identification?</t>
  </si>
  <si>
    <t>Will/Does project require project participants to be “placed” in accordance with their sex assigned at birth and/or “perceived” gender; and/or require participant to “prove” their gender identity prior to receiving services?</t>
  </si>
  <si>
    <t>Will/Does the project prohibit any member(s) of a household (as defined by the household), based on age, gender, biological relationship and/or marital status, from residing together at the project?</t>
  </si>
  <si>
    <t>Will/Do project participants have to travel to the agency’s office(s) to receive the majority of their services, including case management, after they are housed?</t>
  </si>
  <si>
    <t>Will/Does the project exclude any dependent children in the household, based on age and/or gender, from remaining with the household at the project?</t>
  </si>
  <si>
    <t>SECTION 1: LOW BARRIERS TO PROJECT ENTRY</t>
  </si>
  <si>
    <t>SECTION 2: PREVENTING UNDUE TERMINATION</t>
  </si>
  <si>
    <t xml:space="preserve">SECTION 1: </t>
  </si>
  <si>
    <t xml:space="preserve">SECTION 2: </t>
  </si>
  <si>
    <t xml:space="preserve">TOTAL: </t>
  </si>
  <si>
    <t>Yes</t>
  </si>
  <si>
    <t>No</t>
  </si>
  <si>
    <r>
      <t>Will/Does the project prohibit persons with certain criminal convictions (e.g. violent felonies, arson) from entering your project (</t>
    </r>
    <r>
      <rPr>
        <i/>
        <sz val="10"/>
        <rFont val="Arial"/>
        <family val="2"/>
      </rPr>
      <t>excluding registered sexual offender/predator for site-based projects with legal requirements</t>
    </r>
    <r>
      <rPr>
        <sz val="10"/>
        <rFont val="Arial"/>
        <family val="2"/>
      </rPr>
      <t>)?</t>
    </r>
  </si>
  <si>
    <r>
      <t>Will/Does the project require project participants who demonstrate mental health symptoms to participate in mental health services and/or medication compliance (</t>
    </r>
    <r>
      <rPr>
        <i/>
        <sz val="10"/>
        <rFont val="Arial"/>
        <family val="2"/>
      </rPr>
      <t>excluding those who present a danger to self or others</t>
    </r>
    <r>
      <rPr>
        <sz val="10"/>
        <rFont val="Arial"/>
        <family val="2"/>
      </rPr>
      <t>) as a condition of services?</t>
    </r>
  </si>
  <si>
    <t>A1.</t>
  </si>
  <si>
    <t xml:space="preserve">A2. </t>
  </si>
  <si>
    <t>A3.</t>
  </si>
  <si>
    <t>A4.</t>
  </si>
  <si>
    <t xml:space="preserve">A5. </t>
  </si>
  <si>
    <t xml:space="preserve">A6. </t>
  </si>
  <si>
    <t xml:space="preserve">A7. </t>
  </si>
  <si>
    <t xml:space="preserve">A8. </t>
  </si>
  <si>
    <t xml:space="preserve">A9. </t>
  </si>
  <si>
    <t xml:space="preserve">A10. </t>
  </si>
  <si>
    <t xml:space="preserve">A11. </t>
  </si>
  <si>
    <t xml:space="preserve">A12. </t>
  </si>
  <si>
    <t xml:space="preserve">A13. </t>
  </si>
  <si>
    <t xml:space="preserve">A14. </t>
  </si>
  <si>
    <t xml:space="preserve">B1. </t>
  </si>
  <si>
    <t xml:space="preserve">B2. </t>
  </si>
  <si>
    <t xml:space="preserve">B3. </t>
  </si>
  <si>
    <t xml:space="preserve">B4. </t>
  </si>
  <si>
    <t xml:space="preserve">B5. </t>
  </si>
  <si>
    <t>Inconsistent</t>
  </si>
  <si>
    <r>
      <t xml:space="preserve">Please enter a "1" to indicate "YES" or "NO" for each question below. Responses should reflect </t>
    </r>
    <r>
      <rPr>
        <i/>
        <sz val="10"/>
        <rFont val="Arial"/>
        <family val="2"/>
      </rPr>
      <t>both written policy and program practice</t>
    </r>
    <r>
      <rPr>
        <sz val="10"/>
        <rFont val="Arial"/>
        <family val="2"/>
      </rPr>
      <t xml:space="preserve">; indicate whether policy and practice are not consistent. </t>
    </r>
  </si>
  <si>
    <t>Will/Does the project exclude any family composition type: single dad, single mom, same gender couples, opposite-gender couples, multi-generational, and non-romantic groups who present for services as a family?</t>
  </si>
  <si>
    <r>
      <t xml:space="preserve">PROJECT ADMINISTRATION </t>
    </r>
    <r>
      <rPr>
        <i/>
        <sz val="12"/>
        <rFont val="Arial"/>
        <family val="2"/>
      </rPr>
      <t>(not scored)</t>
    </r>
  </si>
  <si>
    <t>Two drawdowns in last 12 months: 0 pts</t>
  </si>
  <si>
    <t xml:space="preserve">Project Name: </t>
  </si>
  <si>
    <t>TOTAL POINTS</t>
  </si>
  <si>
    <r>
      <t>Will/Does the project require a background screening prior to project entry (</t>
    </r>
    <r>
      <rPr>
        <i/>
        <sz val="10"/>
        <rFont val="Arial"/>
        <family val="2"/>
      </rPr>
      <t>excluding sexual offender/predator check for site-based projects with legal requirements</t>
    </r>
    <r>
      <rPr>
        <sz val="10"/>
        <rFont val="Arial"/>
        <family val="2"/>
      </rPr>
      <t>)?</t>
    </r>
  </si>
  <si>
    <r>
      <t xml:space="preserve">SPECIFIC POPULATION FOCUS: </t>
    </r>
    <r>
      <rPr>
        <sz val="9"/>
        <rFont val="Arial"/>
        <family val="2"/>
      </rPr>
      <t>Chronically homeless, veterans, youth, families with children, DV, substance abuse, mental illness, HIV/AIDS</t>
    </r>
  </si>
  <si>
    <r>
      <t xml:space="preserve">HOUSING FIRST MODEL: Low Barriers to PSH Project Entry - </t>
    </r>
    <r>
      <rPr>
        <sz val="9"/>
        <rFont val="Arial"/>
        <family val="2"/>
      </rPr>
      <t>Low/no income, active substance abuse, untreated severe persistent mental illness, criminal history, negative rental history, and experiences of DV history are not barriers to PSH project entry,</t>
    </r>
    <r>
      <rPr>
        <b/>
        <sz val="9"/>
        <rFont val="Arial"/>
        <family val="2"/>
      </rPr>
      <t xml:space="preserve"> in both written policy and in practice.</t>
    </r>
  </si>
  <si>
    <r>
      <t>HOUSING FIRST MODEL: Preventing Undue Termination -</t>
    </r>
    <r>
      <rPr>
        <sz val="9"/>
        <rFont val="Arial"/>
        <family val="2"/>
      </rPr>
      <t xml:space="preserve"> Achieving/maintaining sobriety, medication compliance, participation in services, etc. are not reasons for termination. </t>
    </r>
  </si>
  <si>
    <t>DROP DOWN LIST SELECTIONS</t>
  </si>
  <si>
    <t>Increased</t>
  </si>
  <si>
    <t>Maintained 100%</t>
  </si>
  <si>
    <t>Maintained &lt;100%</t>
  </si>
  <si>
    <t>Decreased</t>
  </si>
  <si>
    <t>(7 available)</t>
  </si>
  <si>
    <t>(2.5 available)</t>
  </si>
  <si>
    <t>(9.5 available)</t>
  </si>
  <si>
    <r>
      <t xml:space="preserve">RECAPTURED FUNDS: 
3 Points - </t>
    </r>
    <r>
      <rPr>
        <sz val="9"/>
        <rFont val="Arial"/>
        <family val="2"/>
      </rPr>
      <t>100% of funds drawn</t>
    </r>
    <r>
      <rPr>
        <b/>
        <sz val="9"/>
        <rFont val="Arial"/>
        <family val="2"/>
      </rPr>
      <t xml:space="preserve"> 
0 Points - </t>
    </r>
    <r>
      <rPr>
        <sz val="9"/>
        <rFont val="Arial"/>
        <family val="2"/>
      </rPr>
      <t>Less than 100% of funds drawn</t>
    </r>
  </si>
  <si>
    <r>
      <t xml:space="preserve">DURING THE AGENCY'S MOST RECENT FINANCIAL AUDIT, WERE ANY FINDINGS IDENTIFIED FOR CORRECTION? </t>
    </r>
    <r>
      <rPr>
        <sz val="9"/>
        <rFont val="Arial"/>
        <family val="2"/>
      </rPr>
      <t>(No = 3pt, Yes = 0pts)</t>
    </r>
  </si>
  <si>
    <t>Four or more drawdowns in last 12 months: 3 pt</t>
  </si>
  <si>
    <r>
      <t xml:space="preserve">Three drawdowns in last 12 months </t>
    </r>
    <r>
      <rPr>
        <u/>
        <sz val="9"/>
        <rFont val="Arial"/>
        <family val="2"/>
      </rPr>
      <t>or</t>
    </r>
    <r>
      <rPr>
        <sz val="9"/>
        <rFont val="Arial"/>
        <family val="2"/>
      </rPr>
      <t xml:space="preserve"> not applicable due to first year of grant: 1.5 pt</t>
    </r>
  </si>
  <si>
    <t>section subtotal</t>
  </si>
  <si>
    <t>total possible points</t>
  </si>
  <si>
    <t>Will a project participant be asked/forced to leave the project and/or will agency refuse service if project participant is disrespectful to a staff member or other project participant, including acting belligerently or “having an attitude?”</t>
  </si>
  <si>
    <t xml:space="preserve">Points: .5 points will be given for each "No." 0 points will be given for "yes" or "inconsistent," as these responses are out of compliance with the Housing First Model. No written explainations will be considered. </t>
  </si>
  <si>
    <t xml:space="preserve">Select the appropriate descriptor from the drop-down list in Column D. </t>
  </si>
  <si>
    <t xml:space="preserve">Column E will automatically calculate. </t>
  </si>
  <si>
    <t>It would be beneficial to first "clean" your HMIS data using the 0260 - HUD CoC APR Data Quality/Completeness - v9 report, and any additional preferred data cleaning reports before completing the Scoring Matrix.</t>
  </si>
  <si>
    <r>
      <t xml:space="preserve">The </t>
    </r>
    <r>
      <rPr>
        <i/>
        <sz val="11"/>
        <rFont val="Arial"/>
        <family val="2"/>
      </rPr>
      <t>Spending &amp; Financial Management</t>
    </r>
    <r>
      <rPr>
        <sz val="11"/>
        <rFont val="Arial"/>
        <family val="2"/>
      </rPr>
      <t xml:space="preserve"> section is worth 9 points. When completing rows 40-47, report amounts </t>
    </r>
    <r>
      <rPr>
        <b/>
        <sz val="11"/>
        <rFont val="Arial"/>
        <family val="2"/>
      </rPr>
      <t>after</t>
    </r>
    <r>
      <rPr>
        <sz val="11"/>
        <rFont val="Arial"/>
        <family val="2"/>
      </rPr>
      <t xml:space="preserve"> a budgetary amendment, if there were any. Row 54 refers to audit </t>
    </r>
    <r>
      <rPr>
        <b/>
        <sz val="11"/>
        <rFont val="Arial"/>
        <family val="2"/>
      </rPr>
      <t>findings</t>
    </r>
    <r>
      <rPr>
        <sz val="11"/>
        <rFont val="Arial"/>
        <family val="2"/>
      </rPr>
      <t xml:space="preserve">, not recommendations. </t>
    </r>
  </si>
  <si>
    <t xml:space="preserve">NOTE: </t>
  </si>
  <si>
    <t>AD08202019</t>
  </si>
  <si>
    <t xml:space="preserve">Thank you for participating in the FY21 CoC Competition! </t>
  </si>
  <si>
    <t>NUMBER OF HOUSEHOLDS WITH CHILDREN PER CASE MANAGER AS OF JUNE 30, 2021</t>
  </si>
  <si>
    <t>NUMBER OF HOUSEHOLDS WITHOUT CHILDREN PER CASE MANAGER AS OF JUNE 30, 2021</t>
  </si>
  <si>
    <t>AVERAGE PROGRAM CASE LOAD AS OF JUNE 30, 2021</t>
  </si>
  <si>
    <t xml:space="preserve">Below, you will find instructions for completion of the FY21 CoC Competition Project Ranking sheet. Please read the instructions thoroughly. If you have any questions about completion of this document, please email amandadavis@ywcaquincy.org; to ensure the competition is fair and transparent, all applicant agencies should be included on any emails about this document. </t>
  </si>
  <si>
    <r>
      <t>Create a copy of this document for each renewal project. The project name should appear in the file name, for example "</t>
    </r>
    <r>
      <rPr>
        <i/>
        <sz val="11"/>
        <color rgb="FFC00000"/>
        <rFont val="Arial"/>
        <family val="2"/>
      </rPr>
      <t>Agency Abbreviation Project Name</t>
    </r>
    <r>
      <rPr>
        <sz val="11"/>
        <rFont val="Arial"/>
        <family val="2"/>
      </rPr>
      <t xml:space="preserve"> CoC Project Scoring FY21 Final"</t>
    </r>
  </si>
  <si>
    <r>
      <t xml:space="preserve">The first portion of the Scoring Matrix, the </t>
    </r>
    <r>
      <rPr>
        <i/>
        <sz val="11"/>
        <rFont val="Arial"/>
        <family val="2"/>
      </rPr>
      <t>Project Administration</t>
    </r>
    <r>
      <rPr>
        <sz val="11"/>
        <rFont val="Arial"/>
        <family val="2"/>
      </rPr>
      <t xml:space="preserve"> section, is not scored. Information from this section will be beneficial to the CoC Board in better understanding the rest of the document's data. </t>
    </r>
  </si>
  <si>
    <t xml:space="preserve">Enter the 7/1/2019 - 6/30/2020 results in Column B, and the 7/1/2020 - 6/30/2021 results in Column C. </t>
  </si>
  <si>
    <r>
      <t xml:space="preserve">The </t>
    </r>
    <r>
      <rPr>
        <i/>
        <sz val="11"/>
        <rFont val="Arial"/>
        <family val="2"/>
      </rPr>
      <t>Housing First Fidelity</t>
    </r>
    <r>
      <rPr>
        <sz val="11"/>
        <rFont val="Arial"/>
        <family val="2"/>
      </rPr>
      <t xml:space="preserve"> tab is worth 9.5 points and auto-populates with the results of the Housing First Fidelity tab. Follow the directions at the top of the Housing First Fidelity tab to complete that section. </t>
    </r>
  </si>
  <si>
    <t>If any calculation, reference, or other errors are identified during completion of this document, please alert amandadavis@ywcaquincy.org and all applicant agencies immediately. A decision on how to handle any required corrections will be made by a neutral party, the CoC Board.</t>
  </si>
  <si>
    <r>
      <t xml:space="preserve">Submit each project's completed CoC Project Scoring Matrix FY21 </t>
    </r>
    <r>
      <rPr>
        <b/>
        <sz val="11"/>
        <rFont val="Arial"/>
        <family val="2"/>
      </rPr>
      <t>and project eligibility/policies</t>
    </r>
    <r>
      <rPr>
        <sz val="11"/>
        <rFont val="Arial"/>
        <family val="2"/>
      </rPr>
      <t xml:space="preserve"> for Housing First Fidelity verification to amandadavis@ywcaquincy.org no later than October 19, 2021.</t>
    </r>
  </si>
  <si>
    <t xml:space="preserve"> Total FY21 CoC Funding Request: </t>
  </si>
  <si>
    <r>
      <t xml:space="preserve">NUMBER OF </t>
    </r>
    <r>
      <rPr>
        <b/>
        <sz val="9"/>
        <rFont val="Arial"/>
        <family val="2"/>
      </rPr>
      <t>HOUSEHOLDS</t>
    </r>
    <r>
      <rPr>
        <sz val="9"/>
        <rFont val="Arial"/>
        <family val="2"/>
      </rPr>
      <t xml:space="preserve"> SERVED IN HOUSING/SHELTER PROGRAMS  FROM JULY 1, 2020 TO JUNE 30, 2021</t>
    </r>
  </si>
  <si>
    <r>
      <t xml:space="preserve">NUMBER OF </t>
    </r>
    <r>
      <rPr>
        <b/>
        <sz val="9"/>
        <rFont val="Arial"/>
        <family val="2"/>
      </rPr>
      <t>INDIVIDUALS</t>
    </r>
    <r>
      <rPr>
        <sz val="9"/>
        <rFont val="Arial"/>
        <family val="2"/>
      </rPr>
      <t xml:space="preserve"> SERVED IN HOUSING/SHELTER PROGRAMS FROM JULY 1, 2020 TO JUNE 30, 2021</t>
    </r>
  </si>
  <si>
    <t>NUMBER OF HOUSING/SHELTER CASE MANAGERS</t>
  </si>
  <si>
    <r>
      <t xml:space="preserve">TOTAL NUMBER OF </t>
    </r>
    <r>
      <rPr>
        <b/>
        <sz val="9"/>
        <rFont val="Arial"/>
        <family val="2"/>
      </rPr>
      <t>BEDS</t>
    </r>
    <r>
      <rPr>
        <sz val="9"/>
        <rFont val="Arial"/>
        <family val="2"/>
      </rPr>
      <t xml:space="preserve"> AS OF JUNE 30, 2021</t>
    </r>
  </si>
  <si>
    <t>West Central Illinois Continuum of Care Consortium -- 2021 New Projects Scoring Matrix</t>
  </si>
  <si>
    <t>Total housing/shelter FEDERAL FUNDING</t>
  </si>
  <si>
    <t>Total housing/shelter STATE FUNDING</t>
  </si>
  <si>
    <t>Housing/shelter FEDERAL FUNDING spent</t>
  </si>
  <si>
    <t>Housing/shelter FEDERAL FUNDING recaptured</t>
  </si>
  <si>
    <t>Housing/shelter STATE  FUNDING spent</t>
  </si>
  <si>
    <t>Housing/shelter STATE FUNDING recaptured</t>
  </si>
  <si>
    <r>
      <t xml:space="preserve">COST EFFECTIVENESS:  </t>
    </r>
    <r>
      <rPr>
        <sz val="9"/>
        <rFont val="Arial"/>
        <family val="2"/>
      </rPr>
      <t>Federal awards + state awards / number of individuals served</t>
    </r>
    <r>
      <rPr>
        <b/>
        <sz val="9"/>
        <rFont val="Arial"/>
        <family val="2"/>
      </rPr>
      <t xml:space="preserve"> 7/1/2020 - 630/2021</t>
    </r>
  </si>
  <si>
    <t>Percent housing/shelter FEDERAL FUNDING recaptured</t>
  </si>
  <si>
    <t>Percent housing/shelter STATE FUNDING recaptured</t>
  </si>
  <si>
    <r>
      <t xml:space="preserve">The </t>
    </r>
    <r>
      <rPr>
        <i/>
        <sz val="11"/>
        <rFont val="Arial"/>
        <family val="2"/>
      </rPr>
      <t>Project Performance</t>
    </r>
    <r>
      <rPr>
        <sz val="11"/>
        <rFont val="Arial"/>
        <family val="2"/>
      </rPr>
      <t xml:space="preserve"> section is not available to new applicants due to lack of data. Project Performance is a part of funding competition scoring for renewal projects.  </t>
    </r>
  </si>
  <si>
    <t>SPENDING &amp; FINANCIAL MANAGEMENT: most recently closed Federal and State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</si>
</sst>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00"/>
    <numFmt numFmtId="165" formatCode="_(* #,##0_);_(* \(#,##0\);_(* &quot;-&quot;??_);_(@_)"/>
    <numFmt numFmtId="166" formatCode="0.0%"/>
    <numFmt numFmtId="167" formatCode="_(&quot;$&quot;* #,##0_);_(&quot;$&quot;* \(#,##0\);_(&quot;$&quot;* &quot;-&quot;??_);_(@_)"/>
    <numFmt numFmtId="168" formatCode="&quot;$&quot;#,##0"/>
  </numFmts>
  <fonts count="26" x14ac:knownFonts="1">
    <font>
      <sz val="10"/>
      <name val="Arial"/>
    </font>
    <font>
      <sz val="10"/>
      <name val="Arial"/>
      <family val="2"/>
    </font>
    <font>
      <sz val="9"/>
      <name val="Arial"/>
      <family val="2"/>
    </font>
    <font>
      <b/>
      <sz val="9"/>
      <name val="Arial"/>
      <family val="2"/>
    </font>
    <font>
      <sz val="9"/>
      <color rgb="FFFF0000"/>
      <name val="Arial"/>
      <family val="2"/>
    </font>
    <font>
      <i/>
      <sz val="9"/>
      <name val="Arial"/>
      <family val="2"/>
    </font>
    <font>
      <sz val="12"/>
      <name val="Arial"/>
      <family val="2"/>
    </font>
    <font>
      <b/>
      <sz val="12"/>
      <name val="Arial"/>
      <family val="2"/>
    </font>
    <font>
      <u/>
      <sz val="9"/>
      <name val="Arial"/>
      <family val="2"/>
    </font>
    <font>
      <sz val="10"/>
      <name val="Arial"/>
      <family val="2"/>
    </font>
    <font>
      <b/>
      <sz val="10"/>
      <name val="Arial"/>
      <family val="2"/>
    </font>
    <font>
      <b/>
      <sz val="10"/>
      <color rgb="FFFF0000"/>
      <name val="Arial"/>
      <family val="2"/>
    </font>
    <font>
      <b/>
      <sz val="11"/>
      <name val="Arial"/>
      <family val="2"/>
    </font>
    <font>
      <i/>
      <sz val="10"/>
      <name val="Arial"/>
      <family val="2"/>
    </font>
    <font>
      <i/>
      <sz val="12"/>
      <name val="Arial"/>
      <family val="2"/>
    </font>
    <font>
      <sz val="10"/>
      <name val="Arial"/>
      <family val="2"/>
    </font>
    <font>
      <sz val="11"/>
      <name val="Arial"/>
      <family val="2"/>
    </font>
    <font>
      <b/>
      <sz val="10"/>
      <color theme="0"/>
      <name val="Arial"/>
      <family val="2"/>
    </font>
    <font>
      <b/>
      <sz val="9"/>
      <color theme="0"/>
      <name val="Arial"/>
      <family val="2"/>
    </font>
    <font>
      <b/>
      <sz val="16"/>
      <color theme="0"/>
      <name val="Arial"/>
      <family val="2"/>
    </font>
    <font>
      <sz val="12"/>
      <color theme="0"/>
      <name val="Arial"/>
      <family val="2"/>
    </font>
    <font>
      <b/>
      <sz val="18"/>
      <color theme="0"/>
      <name val="Arial"/>
      <family val="2"/>
    </font>
    <font>
      <b/>
      <sz val="14"/>
      <name val="Cambria"/>
      <family val="1"/>
      <scheme val="major"/>
    </font>
    <font>
      <i/>
      <sz val="11"/>
      <name val="Arial"/>
      <family val="2"/>
    </font>
    <font>
      <i/>
      <sz val="11"/>
      <color rgb="FFC00000"/>
      <name val="Arial"/>
      <family val="2"/>
    </font>
    <font>
      <sz val="10"/>
      <color theme="0" tint="-0.249977111117893"/>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s>
  <borders count="2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cellStyleXfs>
  <cellXfs count="211">
    <xf numFmtId="0" fontId="0" fillId="0" borderId="0" xfId="0"/>
    <xf numFmtId="9" fontId="2" fillId="0" borderId="0" xfId="1" applyFont="1"/>
    <xf numFmtId="9" fontId="4" fillId="2" borderId="1" xfId="1" applyFont="1" applyFill="1" applyBorder="1" applyAlignment="1">
      <alignment horizontal="left" vertical="center" wrapText="1"/>
    </xf>
    <xf numFmtId="0" fontId="2" fillId="0" borderId="0" xfId="2" applyFont="1"/>
    <xf numFmtId="0" fontId="2" fillId="0" borderId="0" xfId="2" applyFont="1" applyAlignment="1">
      <alignment wrapText="1"/>
    </xf>
    <xf numFmtId="0" fontId="2" fillId="0" borderId="0" xfId="2" applyFont="1" applyAlignment="1">
      <alignment horizontal="right"/>
    </xf>
    <xf numFmtId="0" fontId="2" fillId="0" borderId="3" xfId="2" applyFont="1" applyBorder="1" applyAlignment="1">
      <alignment horizontal="center" vertical="center" wrapText="1"/>
    </xf>
    <xf numFmtId="0" fontId="3" fillId="0" borderId="0" xfId="2" applyFont="1" applyAlignment="1">
      <alignment horizontal="right"/>
    </xf>
    <xf numFmtId="0" fontId="2" fillId="0" borderId="0" xfId="2" applyFont="1" applyAlignment="1">
      <alignment vertical="top" wrapText="1"/>
    </xf>
    <xf numFmtId="0" fontId="2" fillId="0" borderId="0" xfId="2" applyFont="1" applyBorder="1" applyAlignment="1">
      <alignment horizontal="center" vertical="center" wrapText="1"/>
    </xf>
    <xf numFmtId="0" fontId="2" fillId="0" borderId="0" xfId="2" applyFont="1" applyBorder="1" applyAlignment="1">
      <alignment vertical="top" wrapText="1"/>
    </xf>
    <xf numFmtId="0" fontId="5" fillId="0" borderId="1" xfId="2" applyFont="1" applyBorder="1" applyAlignment="1">
      <alignment horizontal="left" vertical="top" wrapText="1" indent="1"/>
    </xf>
    <xf numFmtId="164" fontId="4" fillId="2" borderId="6" xfId="2" applyNumberFormat="1" applyFont="1" applyFill="1" applyBorder="1" applyAlignment="1">
      <alignment horizontal="left" vertical="center" wrapText="1"/>
    </xf>
    <xf numFmtId="0" fontId="5" fillId="0" borderId="4" xfId="2" applyFont="1" applyBorder="1" applyAlignment="1">
      <alignment horizontal="left" vertical="top" wrapText="1" indent="1"/>
    </xf>
    <xf numFmtId="0" fontId="2" fillId="0" borderId="2" xfId="2" applyFont="1" applyBorder="1" applyAlignment="1">
      <alignment vertical="top" wrapText="1"/>
    </xf>
    <xf numFmtId="0" fontId="3" fillId="0" borderId="2" xfId="2" applyFont="1" applyBorder="1" applyAlignment="1">
      <alignment vertical="top" wrapText="1"/>
    </xf>
    <xf numFmtId="0" fontId="5" fillId="0" borderId="1" xfId="2" applyFont="1" applyFill="1" applyBorder="1" applyAlignment="1">
      <alignment horizontal="left" vertical="center" wrapText="1" indent="1"/>
    </xf>
    <xf numFmtId="0" fontId="2" fillId="0" borderId="2" xfId="2" applyFont="1" applyFill="1" applyBorder="1" applyAlignment="1">
      <alignment vertical="top" wrapText="1"/>
    </xf>
    <xf numFmtId="0" fontId="4" fillId="2" borderId="1" xfId="2" applyFont="1" applyFill="1" applyBorder="1" applyAlignment="1">
      <alignment vertical="center" wrapText="1"/>
    </xf>
    <xf numFmtId="0" fontId="2" fillId="0" borderId="3" xfId="2" applyFont="1" applyBorder="1" applyAlignment="1">
      <alignment horizontal="center" vertical="top" wrapText="1"/>
    </xf>
    <xf numFmtId="0" fontId="2" fillId="0" borderId="3" xfId="2" applyFont="1" applyBorder="1" applyAlignment="1">
      <alignment horizontal="center" vertical="top"/>
    </xf>
    <xf numFmtId="0" fontId="2" fillId="0" borderId="3" xfId="2" applyFont="1" applyBorder="1"/>
    <xf numFmtId="0" fontId="2" fillId="0" borderId="5" xfId="2" applyFont="1" applyBorder="1"/>
    <xf numFmtId="0" fontId="6" fillId="0" borderId="0" xfId="2" applyFont="1"/>
    <xf numFmtId="0" fontId="7" fillId="0" borderId="0" xfId="2" applyFont="1"/>
    <xf numFmtId="9" fontId="4" fillId="2" borderId="1" xfId="3" applyFont="1" applyFill="1" applyBorder="1" applyAlignment="1">
      <alignment horizontal="left" vertical="center" wrapText="1"/>
    </xf>
    <xf numFmtId="9" fontId="4" fillId="2" borderId="4" xfId="1" applyFont="1" applyFill="1" applyBorder="1" applyAlignment="1">
      <alignment horizontal="left" vertical="center" wrapText="1"/>
    </xf>
    <xf numFmtId="0" fontId="8" fillId="0" borderId="4" xfId="2" applyFont="1" applyBorder="1" applyAlignment="1">
      <alignment horizontal="left" vertical="top" wrapText="1"/>
    </xf>
    <xf numFmtId="9" fontId="4" fillId="2" borderId="6" xfId="1" applyFont="1" applyFill="1" applyBorder="1" applyAlignment="1">
      <alignment horizontal="left" vertical="center" wrapText="1"/>
    </xf>
    <xf numFmtId="43" fontId="4" fillId="2" borderId="1" xfId="4" quotePrefix="1" applyFont="1" applyFill="1" applyBorder="1" applyAlignment="1">
      <alignment vertical="center" wrapText="1"/>
    </xf>
    <xf numFmtId="0" fontId="3" fillId="0" borderId="2" xfId="2" applyFont="1" applyFill="1" applyBorder="1" applyAlignment="1">
      <alignment vertical="top" wrapText="1"/>
    </xf>
    <xf numFmtId="0" fontId="3" fillId="0" borderId="4" xfId="2" applyFont="1" applyFill="1" applyBorder="1" applyAlignment="1">
      <alignment vertical="top" wrapText="1"/>
    </xf>
    <xf numFmtId="0" fontId="2" fillId="0" borderId="4" xfId="2" applyFont="1" applyFill="1" applyBorder="1" applyAlignment="1">
      <alignment vertical="top" wrapText="1"/>
    </xf>
    <xf numFmtId="0" fontId="2" fillId="0" borderId="4" xfId="2" applyFont="1" applyBorder="1" applyAlignment="1">
      <alignment vertical="top" wrapText="1"/>
    </xf>
    <xf numFmtId="0" fontId="5" fillId="0" borderId="1" xfId="2" applyFont="1" applyBorder="1" applyAlignment="1">
      <alignment horizontal="right" wrapText="1"/>
    </xf>
    <xf numFmtId="3" fontId="4" fillId="2" borderId="6" xfId="2" applyNumberFormat="1" applyFont="1" applyFill="1" applyBorder="1" applyAlignment="1">
      <alignment horizontal="left" vertical="center" wrapText="1"/>
    </xf>
    <xf numFmtId="9" fontId="4" fillId="2" borderId="4" xfId="1" quotePrefix="1" applyFont="1" applyFill="1" applyBorder="1" applyAlignment="1">
      <alignment horizontal="left" vertical="center" wrapText="1"/>
    </xf>
    <xf numFmtId="0" fontId="1" fillId="0" borderId="0" xfId="2"/>
    <xf numFmtId="0" fontId="1" fillId="0" borderId="0" xfId="2" applyFont="1"/>
    <xf numFmtId="167" fontId="1" fillId="0" borderId="0" xfId="2" applyNumberFormat="1"/>
    <xf numFmtId="167" fontId="0" fillId="0" borderId="0" xfId="5" applyNumberFormat="1" applyFont="1"/>
    <xf numFmtId="0" fontId="10" fillId="0" borderId="9" xfId="2" applyFont="1" applyFill="1" applyBorder="1"/>
    <xf numFmtId="0" fontId="10" fillId="0" borderId="9" xfId="2" applyFont="1" applyBorder="1"/>
    <xf numFmtId="167" fontId="10" fillId="0" borderId="9" xfId="5" applyNumberFormat="1" applyFont="1" applyBorder="1"/>
    <xf numFmtId="0" fontId="10" fillId="0" borderId="0" xfId="2" applyFont="1"/>
    <xf numFmtId="0" fontId="1" fillId="4" borderId="0" xfId="2" applyFill="1"/>
    <xf numFmtId="167" fontId="1" fillId="0" borderId="0" xfId="2" applyNumberFormat="1" applyFill="1"/>
    <xf numFmtId="165" fontId="0" fillId="0" borderId="0" xfId="4" applyNumberFormat="1" applyFont="1"/>
    <xf numFmtId="9" fontId="1" fillId="0" borderId="0" xfId="1"/>
    <xf numFmtId="0" fontId="1" fillId="0" borderId="0" xfId="2" applyAlignment="1">
      <alignment horizontal="right"/>
    </xf>
    <xf numFmtId="0" fontId="1" fillId="0" borderId="0" xfId="2" applyFont="1" applyFill="1"/>
    <xf numFmtId="0" fontId="1" fillId="0" borderId="0" xfId="2" applyFill="1"/>
    <xf numFmtId="0" fontId="10" fillId="0" borderId="0" xfId="2" applyFont="1" applyFill="1"/>
    <xf numFmtId="167" fontId="10" fillId="0" borderId="9" xfId="5" applyNumberFormat="1" applyFont="1" applyFill="1" applyBorder="1"/>
    <xf numFmtId="0" fontId="2" fillId="0" borderId="2" xfId="2" applyFont="1" applyBorder="1" applyAlignment="1">
      <alignment horizontal="center" vertical="center" wrapText="1"/>
    </xf>
    <xf numFmtId="0" fontId="2" fillId="0" borderId="2" xfId="2" applyFont="1" applyBorder="1" applyAlignment="1">
      <alignment horizontal="left" vertical="top" wrapText="1"/>
    </xf>
    <xf numFmtId="0" fontId="2" fillId="0" borderId="4" xfId="2" applyFont="1" applyBorder="1" applyAlignment="1">
      <alignment horizontal="left" vertical="top" wrapText="1"/>
    </xf>
    <xf numFmtId="0" fontId="1" fillId="0" borderId="0" xfId="2" applyFont="1" applyAlignment="1">
      <alignment horizontal="right"/>
    </xf>
    <xf numFmtId="0" fontId="2" fillId="0" borderId="9" xfId="2" applyFont="1" applyBorder="1"/>
    <xf numFmtId="166" fontId="4" fillId="2" borderId="1" xfId="3" applyNumberFormat="1" applyFont="1" applyFill="1" applyBorder="1" applyAlignment="1">
      <alignment horizontal="left" vertical="center" wrapText="1"/>
    </xf>
    <xf numFmtId="167" fontId="0" fillId="0" borderId="9" xfId="5" applyNumberFormat="1" applyFont="1" applyBorder="1"/>
    <xf numFmtId="164" fontId="2" fillId="0" borderId="0" xfId="2" applyNumberFormat="1" applyFont="1"/>
    <xf numFmtId="168" fontId="4" fillId="2" borderId="6" xfId="2" applyNumberFormat="1" applyFont="1" applyFill="1" applyBorder="1" applyAlignment="1">
      <alignment horizontal="left" vertical="center" wrapText="1"/>
    </xf>
    <xf numFmtId="166" fontId="4" fillId="2" borderId="1" xfId="1" applyNumberFormat="1" applyFont="1" applyFill="1" applyBorder="1" applyAlignment="1">
      <alignment horizontal="left" vertical="center" wrapText="1"/>
    </xf>
    <xf numFmtId="166" fontId="4" fillId="2" borderId="4" xfId="1" quotePrefix="1" applyNumberFormat="1" applyFont="1" applyFill="1" applyBorder="1" applyAlignment="1">
      <alignment horizontal="left" vertical="center" wrapText="1"/>
    </xf>
    <xf numFmtId="167" fontId="1" fillId="0" borderId="0" xfId="2" applyNumberFormat="1" applyFont="1"/>
    <xf numFmtId="0" fontId="2" fillId="0" borderId="5" xfId="2" applyFont="1" applyBorder="1" applyAlignment="1">
      <alignment horizontal="right"/>
    </xf>
    <xf numFmtId="0" fontId="10" fillId="0" borderId="0" xfId="0" applyFont="1"/>
    <xf numFmtId="0" fontId="1" fillId="0" borderId="0" xfId="0" applyFont="1" applyAlignment="1">
      <alignment wrapText="1"/>
    </xf>
    <xf numFmtId="0" fontId="0" fillId="0" borderId="0" xfId="0" applyAlignment="1">
      <alignment wrapText="1"/>
    </xf>
    <xf numFmtId="0" fontId="0" fillId="0" borderId="0" xfId="0" applyFill="1" applyAlignment="1">
      <alignment wrapText="1"/>
    </xf>
    <xf numFmtId="0" fontId="0" fillId="0" borderId="0" xfId="0" applyFill="1"/>
    <xf numFmtId="0" fontId="1" fillId="0" borderId="0" xfId="0" applyFont="1" applyBorder="1" applyAlignment="1">
      <alignment horizontal="right" wrapText="1"/>
    </xf>
    <xf numFmtId="0" fontId="0" fillId="0" borderId="0" xfId="0" applyAlignment="1">
      <alignment horizontal="center"/>
    </xf>
    <xf numFmtId="0" fontId="1" fillId="0" borderId="0" xfId="0" applyFont="1" applyAlignment="1">
      <alignment horizontal="right"/>
    </xf>
    <xf numFmtId="0" fontId="0" fillId="0" borderId="0" xfId="0" applyAlignment="1">
      <alignment horizontal="right"/>
    </xf>
    <xf numFmtId="0" fontId="1" fillId="0" borderId="0" xfId="0" applyFont="1" applyAlignment="1"/>
    <xf numFmtId="0" fontId="1" fillId="0" borderId="9" xfId="0" applyFont="1" applyBorder="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3" fillId="0" borderId="5" xfId="2" applyFont="1" applyBorder="1"/>
    <xf numFmtId="0" fontId="10" fillId="0" borderId="0" xfId="2" applyFont="1" applyFill="1" applyBorder="1" applyAlignment="1">
      <alignment horizontal="right"/>
    </xf>
    <xf numFmtId="0" fontId="10" fillId="0" borderId="0" xfId="2" applyFont="1" applyAlignment="1">
      <alignment horizontal="right"/>
    </xf>
    <xf numFmtId="0" fontId="2" fillId="0" borderId="0" xfId="2" applyFont="1" applyFill="1"/>
    <xf numFmtId="9" fontId="2" fillId="0" borderId="0" xfId="1" applyFont="1" applyFill="1"/>
    <xf numFmtId="0" fontId="16" fillId="0" borderId="0" xfId="2" applyFont="1"/>
    <xf numFmtId="0" fontId="2" fillId="6" borderId="0" xfId="2" applyFont="1" applyFill="1" applyBorder="1" applyAlignment="1">
      <alignment vertical="top" wrapText="1"/>
    </xf>
    <xf numFmtId="0" fontId="12" fillId="6" borderId="0" xfId="2" applyFont="1" applyFill="1" applyAlignment="1">
      <alignment vertical="center" wrapText="1"/>
    </xf>
    <xf numFmtId="0" fontId="1" fillId="0" borderId="0" xfId="0" applyFont="1"/>
    <xf numFmtId="0" fontId="0" fillId="0" borderId="0" xfId="0"/>
    <xf numFmtId="2" fontId="0" fillId="0" borderId="9" xfId="0" applyNumberFormat="1" applyBorder="1"/>
    <xf numFmtId="2" fontId="0" fillId="0" borderId="9" xfId="0" applyNumberFormat="1" applyBorder="1" applyAlignment="1">
      <alignment wrapText="1"/>
    </xf>
    <xf numFmtId="0" fontId="12" fillId="7" borderId="4" xfId="2" applyFont="1" applyFill="1" applyBorder="1" applyAlignment="1">
      <alignment horizontal="center" vertical="center" wrapText="1"/>
    </xf>
    <xf numFmtId="0" fontId="17" fillId="0" borderId="0" xfId="2" applyFont="1" applyAlignment="1">
      <alignment horizontal="right"/>
    </xf>
    <xf numFmtId="0" fontId="18" fillId="0" borderId="0" xfId="2" applyFont="1"/>
    <xf numFmtId="0" fontId="18" fillId="0" borderId="9" xfId="2" applyFont="1" applyBorder="1"/>
    <xf numFmtId="0" fontId="18" fillId="0" borderId="0" xfId="2" applyFont="1" applyFill="1"/>
    <xf numFmtId="0" fontId="18" fillId="0" borderId="0" xfId="2" applyFont="1" applyAlignment="1">
      <alignment vertical="top" wrapText="1"/>
    </xf>
    <xf numFmtId="0" fontId="19" fillId="0" borderId="0" xfId="2" applyFont="1"/>
    <xf numFmtId="0" fontId="20" fillId="0" borderId="0" xfId="2" applyFont="1"/>
    <xf numFmtId="0" fontId="21" fillId="0" borderId="0" xfId="2" applyFont="1"/>
    <xf numFmtId="0" fontId="10" fillId="0" borderId="0" xfId="0" applyFont="1" applyAlignment="1">
      <alignment horizontal="center"/>
    </xf>
    <xf numFmtId="0" fontId="12" fillId="0" borderId="0" xfId="0" applyFont="1" applyAlignment="1">
      <alignment horizontal="center"/>
    </xf>
    <xf numFmtId="0" fontId="16" fillId="0" borderId="0" xfId="0" applyFont="1"/>
    <xf numFmtId="0" fontId="25" fillId="0" borderId="0" xfId="0" applyFont="1"/>
    <xf numFmtId="0" fontId="16" fillId="0" borderId="0" xfId="0" applyFont="1" applyAlignment="1">
      <alignment wrapText="1"/>
    </xf>
    <xf numFmtId="0" fontId="0" fillId="0" borderId="0" xfId="0"/>
    <xf numFmtId="0" fontId="2" fillId="0" borderId="0" xfId="2" applyFont="1" applyBorder="1"/>
    <xf numFmtId="0" fontId="3" fillId="0" borderId="0" xfId="2" applyFont="1" applyBorder="1"/>
    <xf numFmtId="0" fontId="2" fillId="0" borderId="0" xfId="2" applyFont="1" applyBorder="1" applyAlignment="1">
      <alignment horizontal="right"/>
    </xf>
    <xf numFmtId="0" fontId="2" fillId="0" borderId="12" xfId="2" applyFont="1" applyBorder="1"/>
    <xf numFmtId="0" fontId="2" fillId="0" borderId="15" xfId="2" applyFont="1" applyBorder="1"/>
    <xf numFmtId="0" fontId="2" fillId="0" borderId="13" xfId="2" applyFont="1" applyBorder="1" applyAlignment="1">
      <alignment horizontal="right"/>
    </xf>
    <xf numFmtId="0" fontId="2" fillId="0" borderId="21" xfId="2" applyFont="1" applyBorder="1" applyAlignment="1">
      <alignment vertical="center"/>
    </xf>
    <xf numFmtId="0" fontId="2" fillId="0" borderId="21" xfId="2" applyFont="1" applyBorder="1" applyAlignment="1">
      <alignment vertical="center" wrapText="1"/>
    </xf>
    <xf numFmtId="0" fontId="3" fillId="0" borderId="22" xfId="2" applyFont="1" applyFill="1" applyBorder="1" applyAlignment="1">
      <alignment vertical="top" wrapText="1"/>
    </xf>
    <xf numFmtId="44" fontId="7" fillId="0" borderId="18" xfId="6" applyFont="1" applyFill="1" applyBorder="1" applyAlignment="1">
      <alignment horizontal="center" vertical="center"/>
    </xf>
    <xf numFmtId="0" fontId="2" fillId="7" borderId="18" xfId="2" applyNumberFormat="1" applyFont="1" applyFill="1" applyBorder="1" applyAlignment="1">
      <alignment horizontal="center" vertical="center" wrapText="1"/>
    </xf>
    <xf numFmtId="0" fontId="2" fillId="0" borderId="18" xfId="2" applyFont="1" applyFill="1" applyBorder="1" applyAlignment="1">
      <alignment vertical="top" wrapText="1"/>
    </xf>
    <xf numFmtId="0" fontId="2" fillId="0" borderId="19" xfId="2" applyFont="1" applyFill="1" applyBorder="1" applyAlignment="1">
      <alignment horizontal="left" vertical="center"/>
    </xf>
    <xf numFmtId="44" fontId="7" fillId="0" borderId="20" xfId="6" applyFont="1" applyFill="1" applyBorder="1" applyAlignment="1">
      <alignment horizontal="center" vertical="center"/>
    </xf>
    <xf numFmtId="0" fontId="2" fillId="0" borderId="21" xfId="2" applyFont="1" applyFill="1" applyBorder="1" applyAlignment="1">
      <alignment horizontal="left" vertical="center"/>
    </xf>
    <xf numFmtId="0" fontId="3" fillId="0" borderId="21" xfId="2" applyFont="1" applyFill="1" applyBorder="1" applyAlignment="1">
      <alignment horizontal="left" vertical="center"/>
    </xf>
    <xf numFmtId="0" fontId="3" fillId="0" borderId="21" xfId="2" applyFont="1" applyBorder="1" applyAlignment="1">
      <alignment vertical="center" wrapText="1"/>
    </xf>
    <xf numFmtId="0" fontId="3" fillId="0" borderId="21" xfId="2" applyFont="1" applyFill="1" applyBorder="1" applyAlignment="1">
      <alignment vertical="top" wrapText="1"/>
    </xf>
    <xf numFmtId="0" fontId="3" fillId="0" borderId="21" xfId="2" applyFont="1" applyFill="1" applyBorder="1" applyAlignment="1">
      <alignment vertical="center" wrapText="1"/>
    </xf>
    <xf numFmtId="0" fontId="3" fillId="0" borderId="22" xfId="2" applyFont="1" applyBorder="1" applyAlignment="1">
      <alignment horizontal="left" vertical="top" wrapText="1"/>
    </xf>
    <xf numFmtId="0" fontId="3" fillId="0" borderId="19" xfId="2" applyFont="1" applyFill="1" applyBorder="1" applyAlignment="1">
      <alignment vertical="top" wrapText="1"/>
    </xf>
    <xf numFmtId="0" fontId="5" fillId="0" borderId="21" xfId="2" applyFont="1" applyFill="1" applyBorder="1" applyAlignment="1">
      <alignment horizontal="left" vertical="center" wrapText="1" indent="1"/>
    </xf>
    <xf numFmtId="0" fontId="5" fillId="0" borderId="22" xfId="2" applyFont="1" applyFill="1" applyBorder="1" applyAlignment="1">
      <alignment horizontal="left" vertical="center" wrapText="1" indent="1"/>
    </xf>
    <xf numFmtId="0" fontId="2" fillId="7" borderId="25" xfId="2" applyFont="1" applyFill="1" applyBorder="1" applyAlignment="1">
      <alignment horizontal="center" vertical="center"/>
    </xf>
    <xf numFmtId="0" fontId="2" fillId="7" borderId="26" xfId="2" applyFont="1" applyFill="1" applyBorder="1" applyAlignment="1">
      <alignment horizontal="center" vertical="center"/>
    </xf>
    <xf numFmtId="44" fontId="7" fillId="7" borderId="18" xfId="6" applyFont="1" applyFill="1" applyBorder="1" applyAlignment="1">
      <alignment horizontal="center" vertical="center"/>
    </xf>
    <xf numFmtId="10" fontId="2" fillId="7" borderId="18" xfId="1" applyNumberFormat="1" applyFont="1" applyFill="1" applyBorder="1"/>
    <xf numFmtId="0" fontId="16" fillId="0" borderId="0" xfId="0" applyFont="1" applyAlignment="1">
      <alignment wrapText="1"/>
    </xf>
    <xf numFmtId="0" fontId="22" fillId="6" borderId="0" xfId="0" applyFont="1" applyFill="1" applyAlignment="1">
      <alignment horizontal="center" vertical="center"/>
    </xf>
    <xf numFmtId="0" fontId="16" fillId="0" borderId="0" xfId="0" applyFont="1" applyBorder="1" applyAlignment="1">
      <alignment vertical="center" wrapText="1"/>
    </xf>
    <xf numFmtId="0" fontId="16" fillId="0" borderId="9" xfId="0" applyFont="1" applyBorder="1" applyAlignment="1">
      <alignment vertical="center" wrapText="1"/>
    </xf>
    <xf numFmtId="0" fontId="16" fillId="0" borderId="0" xfId="0" applyFont="1" applyAlignment="1">
      <alignment horizontal="left" wrapText="1"/>
    </xf>
    <xf numFmtId="0" fontId="16" fillId="0" borderId="0" xfId="0" applyFont="1"/>
    <xf numFmtId="9" fontId="4" fillId="5" borderId="23" xfId="3" applyFont="1" applyFill="1" applyBorder="1" applyAlignment="1">
      <alignment horizontal="left" vertical="center" wrapText="1"/>
    </xf>
    <xf numFmtId="0" fontId="2" fillId="5" borderId="18" xfId="2" applyFont="1" applyFill="1" applyBorder="1" applyAlignment="1">
      <alignment horizontal="center" vertical="top" wrapText="1"/>
    </xf>
    <xf numFmtId="0" fontId="2" fillId="5" borderId="23" xfId="2" applyFont="1" applyFill="1" applyBorder="1" applyAlignment="1">
      <alignment horizontal="center" vertical="top" wrapText="1"/>
    </xf>
    <xf numFmtId="0" fontId="3" fillId="7" borderId="25" xfId="2" applyFont="1" applyFill="1" applyBorder="1" applyAlignment="1">
      <alignment horizontal="center" vertical="center"/>
    </xf>
    <xf numFmtId="0" fontId="3" fillId="7" borderId="26" xfId="2" applyFont="1" applyFill="1" applyBorder="1" applyAlignment="1">
      <alignment horizontal="center" vertical="center"/>
    </xf>
    <xf numFmtId="0" fontId="3" fillId="7" borderId="24" xfId="2" applyFont="1" applyFill="1" applyBorder="1" applyAlignment="1">
      <alignment horizontal="center" vertical="center"/>
    </xf>
    <xf numFmtId="0" fontId="2" fillId="0" borderId="18" xfId="2" applyFont="1" applyFill="1" applyBorder="1" applyAlignment="1">
      <alignment horizontal="center" vertical="center"/>
    </xf>
    <xf numFmtId="0" fontId="7" fillId="5" borderId="20" xfId="2" applyFont="1" applyFill="1" applyBorder="1" applyAlignment="1">
      <alignment horizontal="center" vertical="center"/>
    </xf>
    <xf numFmtId="0" fontId="7" fillId="5" borderId="24" xfId="2" applyFont="1" applyFill="1" applyBorder="1" applyAlignment="1">
      <alignment horizontal="center" vertical="center"/>
    </xf>
    <xf numFmtId="0" fontId="7" fillId="5" borderId="18" xfId="2" applyFont="1" applyFill="1" applyBorder="1" applyAlignment="1">
      <alignment horizontal="center" vertical="center"/>
    </xf>
    <xf numFmtId="0" fontId="7" fillId="5" borderId="25" xfId="2" applyFont="1" applyFill="1" applyBorder="1" applyAlignment="1">
      <alignment horizontal="center" vertical="center"/>
    </xf>
    <xf numFmtId="0" fontId="2" fillId="5" borderId="25" xfId="2" applyFont="1" applyFill="1" applyBorder="1" applyAlignment="1">
      <alignment horizontal="center" vertical="top" wrapText="1"/>
    </xf>
    <xf numFmtId="0" fontId="2" fillId="0" borderId="19" xfId="2" applyFont="1" applyBorder="1" applyAlignment="1">
      <alignment vertical="center" wrapText="1"/>
    </xf>
    <xf numFmtId="0" fontId="2" fillId="0" borderId="21" xfId="2" applyFont="1" applyBorder="1" applyAlignment="1">
      <alignment vertical="center" wrapText="1"/>
    </xf>
    <xf numFmtId="0" fontId="7" fillId="6" borderId="10" xfId="2" applyFont="1" applyFill="1" applyBorder="1" applyAlignment="1">
      <alignment horizontal="center" vertical="center"/>
    </xf>
    <xf numFmtId="0" fontId="7" fillId="6" borderId="14" xfId="2" applyFont="1" applyFill="1" applyBorder="1" applyAlignment="1">
      <alignment horizontal="center" vertical="center"/>
    </xf>
    <xf numFmtId="0" fontId="7" fillId="6" borderId="11" xfId="2" applyFont="1" applyFill="1" applyBorder="1" applyAlignment="1">
      <alignment horizontal="center" vertical="center"/>
    </xf>
    <xf numFmtId="0" fontId="7" fillId="6" borderId="12" xfId="2" applyFont="1" applyFill="1" applyBorder="1" applyAlignment="1">
      <alignment horizontal="center" vertical="center"/>
    </xf>
    <xf numFmtId="0" fontId="7" fillId="6" borderId="15" xfId="2" applyFont="1" applyFill="1" applyBorder="1" applyAlignment="1">
      <alignment horizontal="center" vertical="center"/>
    </xf>
    <xf numFmtId="0" fontId="7" fillId="6" borderId="13" xfId="2" applyFont="1" applyFill="1" applyBorder="1" applyAlignment="1">
      <alignment horizontal="center" vertical="center"/>
    </xf>
    <xf numFmtId="0" fontId="7" fillId="6" borderId="17" xfId="2" applyFont="1" applyFill="1" applyBorder="1" applyAlignment="1">
      <alignment horizontal="center" vertical="center"/>
    </xf>
    <xf numFmtId="0" fontId="7" fillId="6" borderId="0" xfId="2" applyFont="1" applyFill="1" applyBorder="1" applyAlignment="1">
      <alignment horizontal="center" vertical="center"/>
    </xf>
    <xf numFmtId="0" fontId="7" fillId="6" borderId="16" xfId="2" applyFont="1" applyFill="1" applyBorder="1" applyAlignment="1">
      <alignment horizontal="center" vertical="center"/>
    </xf>
    <xf numFmtId="0" fontId="3" fillId="5" borderId="15" xfId="2" applyFont="1" applyFill="1" applyBorder="1" applyAlignment="1">
      <alignment horizontal="center" vertical="top"/>
    </xf>
    <xf numFmtId="0" fontId="3" fillId="5" borderId="13" xfId="2" applyFont="1" applyFill="1" applyBorder="1" applyAlignment="1">
      <alignment horizontal="center" vertical="top"/>
    </xf>
    <xf numFmtId="0" fontId="3" fillId="5" borderId="0" xfId="2" applyFont="1" applyFill="1" applyBorder="1" applyAlignment="1">
      <alignment horizontal="center" vertical="top"/>
    </xf>
    <xf numFmtId="0" fontId="3" fillId="5" borderId="16" xfId="2" applyFont="1" applyFill="1" applyBorder="1" applyAlignment="1">
      <alignment horizontal="center" vertical="top"/>
    </xf>
    <xf numFmtId="0" fontId="3" fillId="5" borderId="5" xfId="2" applyFont="1" applyFill="1" applyBorder="1" applyAlignment="1">
      <alignment horizontal="center" vertical="top"/>
    </xf>
    <xf numFmtId="0" fontId="3" fillId="5" borderId="8" xfId="2" applyFont="1" applyFill="1" applyBorder="1" applyAlignment="1">
      <alignment horizontal="center" vertical="top"/>
    </xf>
    <xf numFmtId="0" fontId="2" fillId="5" borderId="20" xfId="2" applyFont="1" applyFill="1" applyBorder="1" applyAlignment="1">
      <alignment horizontal="center" vertical="top" wrapText="1"/>
    </xf>
    <xf numFmtId="0" fontId="2" fillId="0" borderId="23" xfId="2" applyFont="1" applyFill="1" applyBorder="1" applyAlignment="1">
      <alignment horizontal="center" vertical="top" wrapText="1"/>
    </xf>
    <xf numFmtId="0" fontId="2" fillId="0" borderId="20" xfId="2" applyFont="1" applyFill="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1" fillId="0" borderId="0" xfId="0" applyFont="1" applyAlignment="1">
      <alignment wrapText="1"/>
    </xf>
    <xf numFmtId="0" fontId="1" fillId="0" borderId="0" xfId="0" applyFont="1" applyFill="1" applyAlignment="1">
      <alignment wrapText="1"/>
    </xf>
    <xf numFmtId="0" fontId="0" fillId="0" borderId="0" xfId="0" applyFill="1" applyAlignment="1">
      <alignment wrapText="1"/>
    </xf>
    <xf numFmtId="0" fontId="0" fillId="0" borderId="0" xfId="0"/>
    <xf numFmtId="6" fontId="2" fillId="0" borderId="0" xfId="2" applyNumberFormat="1" applyFont="1" applyAlignment="1">
      <alignment horizontal="center"/>
    </xf>
    <xf numFmtId="0" fontId="2" fillId="0" borderId="2" xfId="2" applyFont="1" applyBorder="1" applyAlignment="1">
      <alignment horizontal="left" vertical="top" wrapText="1"/>
    </xf>
    <xf numFmtId="0" fontId="2" fillId="0" borderId="1" xfId="2" applyFont="1" applyBorder="1" applyAlignment="1">
      <alignment horizontal="left" vertical="top" wrapText="1"/>
    </xf>
    <xf numFmtId="0" fontId="2" fillId="0" borderId="2"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wrapText="1"/>
    </xf>
    <xf numFmtId="0" fontId="2" fillId="0" borderId="1" xfId="2" applyFont="1" applyBorder="1" applyAlignment="1">
      <alignment horizontal="center" vertical="center" wrapText="1"/>
    </xf>
    <xf numFmtId="0" fontId="4" fillId="2" borderId="7" xfId="2" applyFont="1" applyFill="1" applyBorder="1" applyAlignment="1">
      <alignment vertical="center" wrapText="1"/>
    </xf>
    <xf numFmtId="0" fontId="4" fillId="2" borderId="5" xfId="2" applyFont="1" applyFill="1" applyBorder="1" applyAlignment="1">
      <alignment vertical="center" wrapText="1"/>
    </xf>
    <xf numFmtId="0" fontId="4" fillId="2" borderId="8" xfId="2" applyFont="1" applyFill="1" applyBorder="1" applyAlignment="1">
      <alignment vertical="center" wrapText="1"/>
    </xf>
    <xf numFmtId="43" fontId="4" fillId="2" borderId="7" xfId="4" quotePrefix="1" applyFont="1" applyFill="1" applyBorder="1" applyAlignment="1">
      <alignment horizontal="left" vertical="center" wrapText="1"/>
    </xf>
    <xf numFmtId="43" fontId="4" fillId="2" borderId="5" xfId="4" quotePrefix="1" applyFont="1" applyFill="1" applyBorder="1" applyAlignment="1">
      <alignment horizontal="left" vertical="center" wrapText="1"/>
    </xf>
    <xf numFmtId="43" fontId="4" fillId="2" borderId="8" xfId="4" quotePrefix="1" applyFont="1" applyFill="1" applyBorder="1" applyAlignment="1">
      <alignment horizontal="left" vertical="center" wrapText="1"/>
    </xf>
    <xf numFmtId="0" fontId="2" fillId="0" borderId="2"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4" xfId="2" applyFont="1" applyBorder="1" applyAlignment="1">
      <alignment horizontal="center" vertical="center"/>
    </xf>
    <xf numFmtId="0" fontId="2" fillId="0" borderId="4" xfId="2" applyFont="1" applyBorder="1" applyAlignment="1">
      <alignment horizontal="center" vertical="center" wrapText="1"/>
    </xf>
    <xf numFmtId="0" fontId="4" fillId="0" borderId="0" xfId="2" applyFont="1" applyFill="1" applyAlignment="1">
      <alignment horizontal="left" wrapText="1"/>
    </xf>
    <xf numFmtId="0" fontId="2" fillId="0" borderId="4" xfId="2" applyFont="1" applyBorder="1" applyAlignment="1">
      <alignment horizontal="left" vertical="top" wrapText="1"/>
    </xf>
    <xf numFmtId="0" fontId="2" fillId="3" borderId="2" xfId="2" applyFont="1" applyFill="1" applyBorder="1" applyAlignment="1">
      <alignment horizontal="center" vertical="center"/>
    </xf>
    <xf numFmtId="0" fontId="2" fillId="3" borderId="4"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3" borderId="1" xfId="2" applyFont="1" applyFill="1" applyBorder="1" applyAlignment="1">
      <alignment horizontal="center" vertical="center" wrapText="1"/>
    </xf>
    <xf numFmtId="0" fontId="2" fillId="4" borderId="2" xfId="2" applyFont="1" applyFill="1" applyBorder="1" applyAlignment="1">
      <alignment horizontal="center" vertical="center"/>
    </xf>
    <xf numFmtId="0" fontId="2" fillId="4" borderId="1" xfId="2" applyFont="1" applyFill="1" applyBorder="1" applyAlignment="1">
      <alignment horizontal="center" vertical="center"/>
    </xf>
  </cellXfs>
  <cellStyles count="7">
    <cellStyle name="Comma" xfId="4" builtinId="3"/>
    <cellStyle name="Currency" xfId="6" builtinId="4"/>
    <cellStyle name="Currency 2" xfId="5" xr:uid="{00000000-0005-0000-0000-000001000000}"/>
    <cellStyle name="Normal" xfId="0" builtinId="0"/>
    <cellStyle name="Normal 2" xfId="2" xr:uid="{00000000-0005-0000-0000-000003000000}"/>
    <cellStyle name="Percent" xfId="1"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411C-028D-446F-9AAA-ED98EDF9EBC5}">
  <dimension ref="A1:J56"/>
  <sheetViews>
    <sheetView showGridLines="0" view="pageBreakPreview" zoomScaleNormal="100" zoomScaleSheetLayoutView="100" workbookViewId="0">
      <selection activeCell="R24" sqref="R24"/>
    </sheetView>
  </sheetViews>
  <sheetFormatPr defaultRowHeight="12.75" x14ac:dyDescent="0.2"/>
  <cols>
    <col min="1" max="1" width="9.140625" style="103"/>
    <col min="10" max="10" width="11.5703125" bestFit="1" customWidth="1"/>
  </cols>
  <sheetData>
    <row r="1" spans="1:10" ht="15" customHeight="1" x14ac:dyDescent="0.2">
      <c r="A1" s="137" t="s">
        <v>262</v>
      </c>
      <c r="B1" s="137"/>
      <c r="C1" s="137"/>
      <c r="D1" s="137"/>
      <c r="E1" s="137"/>
      <c r="F1" s="137"/>
      <c r="G1" s="137"/>
      <c r="H1" s="137"/>
      <c r="I1" s="137"/>
      <c r="J1" s="137"/>
    </row>
    <row r="2" spans="1:10" ht="15" customHeight="1" x14ac:dyDescent="0.2">
      <c r="A2" s="137"/>
      <c r="B2" s="137"/>
      <c r="C2" s="137"/>
      <c r="D2" s="137"/>
      <c r="E2" s="137"/>
      <c r="F2" s="137"/>
      <c r="G2" s="137"/>
      <c r="H2" s="137"/>
      <c r="I2" s="137"/>
      <c r="J2" s="137"/>
    </row>
    <row r="3" spans="1:10" ht="15" customHeight="1" x14ac:dyDescent="0.2">
      <c r="A3" s="138" t="s">
        <v>266</v>
      </c>
      <c r="B3" s="138"/>
      <c r="C3" s="138"/>
      <c r="D3" s="138"/>
      <c r="E3" s="138"/>
      <c r="F3" s="138"/>
      <c r="G3" s="138"/>
      <c r="H3" s="138"/>
      <c r="I3" s="138"/>
      <c r="J3" s="138"/>
    </row>
    <row r="4" spans="1:10" ht="15" customHeight="1" x14ac:dyDescent="0.2">
      <c r="A4" s="138"/>
      <c r="B4" s="138"/>
      <c r="C4" s="138"/>
      <c r="D4" s="138"/>
      <c r="E4" s="138"/>
      <c r="F4" s="138"/>
      <c r="G4" s="138"/>
      <c r="H4" s="138"/>
      <c r="I4" s="138"/>
      <c r="J4" s="138"/>
    </row>
    <row r="5" spans="1:10" ht="15" customHeight="1" x14ac:dyDescent="0.2">
      <c r="A5" s="138"/>
      <c r="B5" s="138"/>
      <c r="C5" s="138"/>
      <c r="D5" s="138"/>
      <c r="E5" s="138"/>
      <c r="F5" s="138"/>
      <c r="G5" s="138"/>
      <c r="H5" s="138"/>
      <c r="I5" s="138"/>
      <c r="J5" s="138"/>
    </row>
    <row r="6" spans="1:10" ht="15" customHeight="1" x14ac:dyDescent="0.2">
      <c r="A6" s="138"/>
      <c r="B6" s="138"/>
      <c r="C6" s="138"/>
      <c r="D6" s="138"/>
      <c r="E6" s="138"/>
      <c r="F6" s="138"/>
      <c r="G6" s="138"/>
      <c r="H6" s="138"/>
      <c r="I6" s="138"/>
      <c r="J6" s="138"/>
    </row>
    <row r="7" spans="1:10" ht="15" customHeight="1" x14ac:dyDescent="0.2">
      <c r="A7" s="139"/>
      <c r="B7" s="139"/>
      <c r="C7" s="139"/>
      <c r="D7" s="139"/>
      <c r="E7" s="139"/>
      <c r="F7" s="139"/>
      <c r="G7" s="139"/>
      <c r="H7" s="139"/>
      <c r="I7" s="139"/>
      <c r="J7" s="139"/>
    </row>
    <row r="8" spans="1:10" ht="15" customHeight="1" x14ac:dyDescent="0.25">
      <c r="A8" s="104"/>
      <c r="B8" s="105"/>
      <c r="C8" s="105"/>
      <c r="D8" s="105"/>
      <c r="E8" s="105"/>
      <c r="F8" s="105"/>
      <c r="G8" s="105"/>
      <c r="H8" s="105"/>
      <c r="I8" s="105"/>
      <c r="J8" s="105"/>
    </row>
    <row r="9" spans="1:10" s="91" customFormat="1" ht="15" customHeight="1" x14ac:dyDescent="0.25">
      <c r="A9" s="104">
        <v>1</v>
      </c>
      <c r="B9" s="136" t="s">
        <v>267</v>
      </c>
      <c r="C9" s="136"/>
      <c r="D9" s="136"/>
      <c r="E9" s="136"/>
      <c r="F9" s="136"/>
      <c r="G9" s="136"/>
      <c r="H9" s="136"/>
      <c r="I9" s="136"/>
      <c r="J9" s="136"/>
    </row>
    <row r="10" spans="1:10" s="91" customFormat="1" ht="15" customHeight="1" x14ac:dyDescent="0.25">
      <c r="A10" s="104"/>
      <c r="B10" s="136"/>
      <c r="C10" s="136"/>
      <c r="D10" s="136"/>
      <c r="E10" s="136"/>
      <c r="F10" s="136"/>
      <c r="G10" s="136"/>
      <c r="H10" s="136"/>
      <c r="I10" s="136"/>
      <c r="J10" s="136"/>
    </row>
    <row r="11" spans="1:10" s="91" customFormat="1" ht="15" customHeight="1" x14ac:dyDescent="0.25">
      <c r="A11" s="104"/>
      <c r="B11" s="105"/>
      <c r="C11" s="105"/>
      <c r="D11" s="105"/>
      <c r="E11" s="105"/>
      <c r="F11" s="105"/>
      <c r="G11" s="105"/>
      <c r="H11" s="105"/>
      <c r="I11" s="105"/>
      <c r="J11" s="105"/>
    </row>
    <row r="12" spans="1:10" ht="15" customHeight="1" x14ac:dyDescent="0.25">
      <c r="A12" s="104">
        <v>2</v>
      </c>
      <c r="B12" s="136" t="s">
        <v>258</v>
      </c>
      <c r="C12" s="136"/>
      <c r="D12" s="136"/>
      <c r="E12" s="136"/>
      <c r="F12" s="136"/>
      <c r="G12" s="136"/>
      <c r="H12" s="136"/>
      <c r="I12" s="136"/>
      <c r="J12" s="136"/>
    </row>
    <row r="13" spans="1:10" ht="15" customHeight="1" x14ac:dyDescent="0.25">
      <c r="A13" s="104"/>
      <c r="B13" s="136"/>
      <c r="C13" s="136"/>
      <c r="D13" s="136"/>
      <c r="E13" s="136"/>
      <c r="F13" s="136"/>
      <c r="G13" s="136"/>
      <c r="H13" s="136"/>
      <c r="I13" s="136"/>
      <c r="J13" s="136"/>
    </row>
    <row r="14" spans="1:10" s="91" customFormat="1" ht="15" customHeight="1" x14ac:dyDescent="0.25">
      <c r="A14" s="104"/>
      <c r="B14" s="136"/>
      <c r="C14" s="136"/>
      <c r="D14" s="136"/>
      <c r="E14" s="136"/>
      <c r="F14" s="136"/>
      <c r="G14" s="136"/>
      <c r="H14" s="136"/>
      <c r="I14" s="136"/>
      <c r="J14" s="136"/>
    </row>
    <row r="15" spans="1:10" ht="15" customHeight="1" x14ac:dyDescent="0.25">
      <c r="A15" s="104"/>
      <c r="B15" s="105"/>
      <c r="C15" s="105"/>
      <c r="D15" s="105"/>
      <c r="E15" s="105"/>
      <c r="F15" s="105"/>
      <c r="G15" s="105"/>
      <c r="H15" s="105"/>
      <c r="I15" s="105"/>
      <c r="J15" s="105"/>
    </row>
    <row r="16" spans="1:10" ht="15" customHeight="1" x14ac:dyDescent="0.25">
      <c r="A16" s="104">
        <v>3</v>
      </c>
      <c r="B16" s="140" t="s">
        <v>268</v>
      </c>
      <c r="C16" s="140"/>
      <c r="D16" s="140"/>
      <c r="E16" s="140"/>
      <c r="F16" s="140"/>
      <c r="G16" s="140"/>
      <c r="H16" s="140"/>
      <c r="I16" s="140"/>
      <c r="J16" s="140"/>
    </row>
    <row r="17" spans="1:10" ht="15" customHeight="1" x14ac:dyDescent="0.25">
      <c r="A17" s="104"/>
      <c r="B17" s="140"/>
      <c r="C17" s="140"/>
      <c r="D17" s="140"/>
      <c r="E17" s="140"/>
      <c r="F17" s="140"/>
      <c r="G17" s="140"/>
      <c r="H17" s="140"/>
      <c r="I17" s="140"/>
      <c r="J17" s="140"/>
    </row>
    <row r="18" spans="1:10" ht="15" customHeight="1" x14ac:dyDescent="0.25">
      <c r="A18" s="104"/>
      <c r="B18" s="140"/>
      <c r="C18" s="140"/>
      <c r="D18" s="140"/>
      <c r="E18" s="140"/>
      <c r="F18" s="140"/>
      <c r="G18" s="140"/>
      <c r="H18" s="140"/>
      <c r="I18" s="140"/>
      <c r="J18" s="140"/>
    </row>
    <row r="19" spans="1:10" ht="15" customHeight="1" x14ac:dyDescent="0.25">
      <c r="A19" s="104"/>
      <c r="B19" s="105"/>
      <c r="C19" s="105"/>
      <c r="D19" s="105"/>
      <c r="E19" s="105"/>
      <c r="F19" s="105"/>
      <c r="G19" s="105"/>
      <c r="H19" s="105"/>
      <c r="I19" s="105"/>
      <c r="J19" s="105"/>
    </row>
    <row r="20" spans="1:10" ht="15" customHeight="1" x14ac:dyDescent="0.25">
      <c r="A20" s="104">
        <v>4</v>
      </c>
      <c r="B20" s="136" t="s">
        <v>288</v>
      </c>
      <c r="C20" s="136"/>
      <c r="D20" s="136"/>
      <c r="E20" s="136"/>
      <c r="F20" s="136"/>
      <c r="G20" s="136"/>
      <c r="H20" s="136"/>
      <c r="I20" s="136"/>
      <c r="J20" s="136"/>
    </row>
    <row r="21" spans="1:10" ht="15" customHeight="1" x14ac:dyDescent="0.25">
      <c r="A21" s="104"/>
      <c r="B21" s="136"/>
      <c r="C21" s="136"/>
      <c r="D21" s="136"/>
      <c r="E21" s="136"/>
      <c r="F21" s="136"/>
      <c r="G21" s="136"/>
      <c r="H21" s="136"/>
      <c r="I21" s="136"/>
      <c r="J21" s="136"/>
    </row>
    <row r="22" spans="1:10" ht="15" customHeight="1" x14ac:dyDescent="0.25">
      <c r="A22" s="104"/>
      <c r="B22" s="136"/>
      <c r="C22" s="136"/>
      <c r="D22" s="136"/>
      <c r="E22" s="136"/>
      <c r="F22" s="136"/>
      <c r="G22" s="136"/>
      <c r="H22" s="136"/>
      <c r="I22" s="136"/>
      <c r="J22" s="136"/>
    </row>
    <row r="23" spans="1:10" ht="15" customHeight="1" x14ac:dyDescent="0.25">
      <c r="A23" s="104"/>
      <c r="B23" s="105"/>
      <c r="C23" s="105"/>
      <c r="D23" s="105"/>
      <c r="E23" s="105"/>
      <c r="F23" s="105"/>
      <c r="G23" s="105"/>
      <c r="H23" s="105"/>
      <c r="I23" s="105"/>
      <c r="J23" s="105"/>
    </row>
    <row r="24" spans="1:10" ht="15" customHeight="1" x14ac:dyDescent="0.25">
      <c r="A24" s="104">
        <v>5</v>
      </c>
      <c r="B24" s="136" t="s">
        <v>269</v>
      </c>
      <c r="C24" s="136"/>
      <c r="D24" s="136"/>
      <c r="E24" s="136"/>
      <c r="F24" s="136"/>
      <c r="G24" s="136"/>
      <c r="H24" s="136"/>
      <c r="I24" s="136"/>
      <c r="J24" s="136"/>
    </row>
    <row r="25" spans="1:10" ht="15" customHeight="1" x14ac:dyDescent="0.25">
      <c r="A25" s="104"/>
      <c r="B25" s="136"/>
      <c r="C25" s="136"/>
      <c r="D25" s="136"/>
      <c r="E25" s="136"/>
      <c r="F25" s="136"/>
      <c r="G25" s="136"/>
      <c r="H25" s="136"/>
      <c r="I25" s="136"/>
      <c r="J25" s="136"/>
    </row>
    <row r="26" spans="1:10" ht="15" customHeight="1" x14ac:dyDescent="0.25">
      <c r="A26" s="104"/>
      <c r="B26" s="105"/>
      <c r="C26" s="105"/>
      <c r="D26" s="105"/>
      <c r="E26" s="105"/>
      <c r="F26" s="105"/>
      <c r="G26" s="105"/>
      <c r="H26" s="105"/>
      <c r="I26" s="105"/>
      <c r="J26" s="105"/>
    </row>
    <row r="27" spans="1:10" ht="15" customHeight="1" x14ac:dyDescent="0.25">
      <c r="A27" s="104">
        <v>6</v>
      </c>
      <c r="B27" s="141" t="s">
        <v>256</v>
      </c>
      <c r="C27" s="141"/>
      <c r="D27" s="141"/>
      <c r="E27" s="141"/>
      <c r="F27" s="141"/>
      <c r="G27" s="141"/>
      <c r="H27" s="141"/>
      <c r="I27" s="141"/>
      <c r="J27" s="141"/>
    </row>
    <row r="28" spans="1:10" ht="15" customHeight="1" x14ac:dyDescent="0.25">
      <c r="A28" s="104"/>
      <c r="B28" s="105"/>
      <c r="C28" s="105"/>
      <c r="D28" s="105"/>
      <c r="E28" s="105"/>
      <c r="F28" s="105"/>
      <c r="G28" s="105"/>
      <c r="H28" s="105"/>
      <c r="I28" s="105"/>
      <c r="J28" s="105"/>
    </row>
    <row r="29" spans="1:10" ht="15" customHeight="1" x14ac:dyDescent="0.25">
      <c r="A29" s="104">
        <v>7</v>
      </c>
      <c r="B29" s="105" t="s">
        <v>257</v>
      </c>
      <c r="C29" s="105"/>
      <c r="D29" s="105"/>
      <c r="E29" s="105"/>
      <c r="F29" s="105"/>
      <c r="G29" s="105"/>
      <c r="H29" s="105"/>
      <c r="I29" s="105"/>
      <c r="J29" s="105"/>
    </row>
    <row r="30" spans="1:10" ht="15" customHeight="1" x14ac:dyDescent="0.25">
      <c r="A30" s="104"/>
      <c r="B30" s="105"/>
      <c r="C30" s="105"/>
      <c r="D30" s="105"/>
      <c r="E30" s="105"/>
      <c r="F30" s="105"/>
      <c r="G30" s="105"/>
      <c r="H30" s="105"/>
      <c r="I30" s="105"/>
      <c r="J30" s="105"/>
    </row>
    <row r="31" spans="1:10" ht="15" customHeight="1" x14ac:dyDescent="0.25">
      <c r="A31" s="104">
        <v>8</v>
      </c>
      <c r="B31" s="136" t="s">
        <v>259</v>
      </c>
      <c r="C31" s="136"/>
      <c r="D31" s="136"/>
      <c r="E31" s="136"/>
      <c r="F31" s="136"/>
      <c r="G31" s="136"/>
      <c r="H31" s="136"/>
      <c r="I31" s="136"/>
      <c r="J31" s="136"/>
    </row>
    <row r="32" spans="1:10" ht="15" customHeight="1" x14ac:dyDescent="0.25">
      <c r="A32" s="104"/>
      <c r="B32" s="136"/>
      <c r="C32" s="136"/>
      <c r="D32" s="136"/>
      <c r="E32" s="136"/>
      <c r="F32" s="136"/>
      <c r="G32" s="136"/>
      <c r="H32" s="136"/>
      <c r="I32" s="136"/>
      <c r="J32" s="136"/>
    </row>
    <row r="33" spans="1:10" ht="15" customHeight="1" x14ac:dyDescent="0.25">
      <c r="A33" s="104"/>
      <c r="B33" s="136"/>
      <c r="C33" s="136"/>
      <c r="D33" s="136"/>
      <c r="E33" s="136"/>
      <c r="F33" s="136"/>
      <c r="G33" s="136"/>
      <c r="H33" s="136"/>
      <c r="I33" s="136"/>
      <c r="J33" s="136"/>
    </row>
    <row r="34" spans="1:10" ht="15" customHeight="1" x14ac:dyDescent="0.25">
      <c r="A34" s="104"/>
      <c r="B34" s="105"/>
      <c r="C34" s="105"/>
      <c r="D34" s="105"/>
      <c r="E34" s="105"/>
      <c r="F34" s="105"/>
      <c r="G34" s="105"/>
      <c r="H34" s="105"/>
      <c r="I34" s="105"/>
      <c r="J34" s="105"/>
    </row>
    <row r="35" spans="1:10" ht="15" customHeight="1" x14ac:dyDescent="0.25">
      <c r="A35" s="104">
        <v>9</v>
      </c>
      <c r="B35" s="136" t="s">
        <v>270</v>
      </c>
      <c r="C35" s="136"/>
      <c r="D35" s="136"/>
      <c r="E35" s="136"/>
      <c r="F35" s="136"/>
      <c r="G35" s="136"/>
      <c r="H35" s="136"/>
      <c r="I35" s="136"/>
      <c r="J35" s="136"/>
    </row>
    <row r="36" spans="1:10" ht="15" customHeight="1" x14ac:dyDescent="0.2">
      <c r="B36" s="136"/>
      <c r="C36" s="136"/>
      <c r="D36" s="136"/>
      <c r="E36" s="136"/>
      <c r="F36" s="136"/>
      <c r="G36" s="136"/>
      <c r="H36" s="136"/>
      <c r="I36" s="136"/>
      <c r="J36" s="136"/>
    </row>
    <row r="37" spans="1:10" ht="15" customHeight="1" x14ac:dyDescent="0.2">
      <c r="B37" s="136"/>
      <c r="C37" s="136"/>
      <c r="D37" s="136"/>
      <c r="E37" s="136"/>
      <c r="F37" s="136"/>
      <c r="G37" s="136"/>
      <c r="H37" s="136"/>
      <c r="I37" s="136"/>
      <c r="J37" s="136"/>
    </row>
    <row r="38" spans="1:10" s="108" customFormat="1" ht="15" customHeight="1" x14ac:dyDescent="0.2">
      <c r="A38" s="103"/>
      <c r="B38" s="107"/>
      <c r="C38" s="107"/>
      <c r="D38" s="107"/>
      <c r="E38" s="107"/>
      <c r="F38" s="107"/>
      <c r="G38" s="107"/>
      <c r="H38" s="107"/>
      <c r="I38" s="107"/>
      <c r="J38" s="107"/>
    </row>
    <row r="39" spans="1:10" ht="15" customHeight="1" x14ac:dyDescent="0.2">
      <c r="B39" s="136" t="s">
        <v>272</v>
      </c>
      <c r="C39" s="136"/>
      <c r="D39" s="136"/>
      <c r="E39" s="136"/>
      <c r="F39" s="136"/>
      <c r="G39" s="136"/>
      <c r="H39" s="136"/>
      <c r="I39" s="136"/>
      <c r="J39" s="136"/>
    </row>
    <row r="40" spans="1:10" ht="15" customHeight="1" x14ac:dyDescent="0.25">
      <c r="A40" s="104">
        <v>10</v>
      </c>
      <c r="B40" s="136"/>
      <c r="C40" s="136"/>
      <c r="D40" s="136"/>
      <c r="E40" s="136"/>
      <c r="F40" s="136"/>
      <c r="G40" s="136"/>
      <c r="H40" s="136"/>
      <c r="I40" s="136"/>
      <c r="J40" s="136"/>
    </row>
    <row r="41" spans="1:10" ht="15" customHeight="1" x14ac:dyDescent="0.25">
      <c r="A41" s="104"/>
      <c r="B41" s="136"/>
      <c r="C41" s="136"/>
      <c r="D41" s="136"/>
      <c r="E41" s="136"/>
      <c r="F41" s="136"/>
      <c r="G41" s="136"/>
      <c r="H41" s="136"/>
      <c r="I41" s="136"/>
      <c r="J41" s="136"/>
    </row>
    <row r="42" spans="1:10" ht="15" customHeight="1" x14ac:dyDescent="0.2"/>
    <row r="43" spans="1:10" ht="15" customHeight="1" x14ac:dyDescent="0.25">
      <c r="A43" s="104" t="s">
        <v>260</v>
      </c>
      <c r="B43" s="136" t="s">
        <v>271</v>
      </c>
      <c r="C43" s="136"/>
      <c r="D43" s="136"/>
      <c r="E43" s="136"/>
      <c r="F43" s="136"/>
      <c r="G43" s="136"/>
      <c r="H43" s="136"/>
      <c r="I43" s="136"/>
      <c r="J43" s="136"/>
    </row>
    <row r="44" spans="1:10" ht="15" customHeight="1" x14ac:dyDescent="0.25">
      <c r="A44" s="104"/>
      <c r="B44" s="136"/>
      <c r="C44" s="136"/>
      <c r="D44" s="136"/>
      <c r="E44" s="136"/>
      <c r="F44" s="136"/>
      <c r="G44" s="136"/>
      <c r="H44" s="136"/>
      <c r="I44" s="136"/>
      <c r="J44" s="136"/>
    </row>
    <row r="45" spans="1:10" ht="15" customHeight="1" x14ac:dyDescent="0.25">
      <c r="A45" s="104"/>
      <c r="B45" s="136"/>
      <c r="C45" s="136"/>
      <c r="D45" s="136"/>
      <c r="E45" s="136"/>
      <c r="F45" s="136"/>
      <c r="G45" s="136"/>
      <c r="H45" s="136"/>
      <c r="I45" s="136"/>
      <c r="J45" s="136"/>
    </row>
    <row r="46" spans="1:10" ht="15" customHeight="1" x14ac:dyDescent="0.25">
      <c r="A46" s="104"/>
      <c r="B46" s="136"/>
      <c r="C46" s="136"/>
      <c r="D46" s="136"/>
      <c r="E46" s="136"/>
      <c r="F46" s="136"/>
      <c r="G46" s="136"/>
      <c r="H46" s="136"/>
      <c r="I46" s="136"/>
      <c r="J46" s="136"/>
    </row>
    <row r="47" spans="1:10" ht="15" customHeight="1" x14ac:dyDescent="0.2">
      <c r="J47" s="106" t="s">
        <v>261</v>
      </c>
    </row>
    <row r="48" spans="1:1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mergeCells count="12">
    <mergeCell ref="B43:J46"/>
    <mergeCell ref="A1:J2"/>
    <mergeCell ref="A3:J7"/>
    <mergeCell ref="B9:J10"/>
    <mergeCell ref="B16:J18"/>
    <mergeCell ref="B20:J22"/>
    <mergeCell ref="B24:J25"/>
    <mergeCell ref="B27:J27"/>
    <mergeCell ref="B12:J14"/>
    <mergeCell ref="B35:J37"/>
    <mergeCell ref="B31:J33"/>
    <mergeCell ref="B39:J41"/>
  </mergeCells>
  <pageMargins left="0.7" right="0.7" top="0.75" bottom="0.75" header="0.3" footer="0.3"/>
  <pageSetup scale="98"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6"/>
  <sheetViews>
    <sheetView view="pageBreakPreview" zoomScaleNormal="100" zoomScaleSheetLayoutView="100" workbookViewId="0">
      <pane xSplit="1" ySplit="4" topLeftCell="B11"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10.28515625" style="3" customWidth="1"/>
    <col min="10" max="10" width="9.140625" style="3"/>
    <col min="11" max="11" width="13.140625" style="3" customWidth="1"/>
    <col min="12" max="12" width="11.5703125" style="3" bestFit="1" customWidth="1"/>
    <col min="13" max="13" width="9.140625" style="3"/>
    <col min="14" max="14" width="9.85546875" style="3" bestFit="1" customWidth="1"/>
    <col min="15" max="16384" width="9.140625" style="3"/>
  </cols>
  <sheetData>
    <row r="1" spans="1:12" s="23" customFormat="1" ht="15.75" x14ac:dyDescent="0.25">
      <c r="A1" s="24" t="s">
        <v>128</v>
      </c>
      <c r="I1" s="57" t="s">
        <v>111</v>
      </c>
      <c r="J1" s="57" t="s">
        <v>112</v>
      </c>
    </row>
    <row r="2" spans="1:12" ht="18" customHeight="1" thickBot="1" x14ac:dyDescent="0.25">
      <c r="A2" s="7" t="s">
        <v>12</v>
      </c>
      <c r="B2" s="22" t="s">
        <v>114</v>
      </c>
      <c r="C2" s="22" t="s">
        <v>125</v>
      </c>
      <c r="F2" s="5" t="s">
        <v>65</v>
      </c>
      <c r="G2" s="184">
        <v>27506</v>
      </c>
      <c r="H2" s="184"/>
      <c r="I2" s="3">
        <f>+H9+H11+H21+H23+H26</f>
        <v>225</v>
      </c>
      <c r="J2" s="3">
        <f>+G9+G11+G21+G23+G26</f>
        <v>85</v>
      </c>
      <c r="K2" s="3" t="s">
        <v>110</v>
      </c>
    </row>
    <row r="3" spans="1:12" ht="12.75" thickBot="1" x14ac:dyDescent="0.25">
      <c r="F3" s="5" t="s">
        <v>137</v>
      </c>
      <c r="G3" s="184">
        <v>4559</v>
      </c>
      <c r="H3" s="184"/>
      <c r="I3" s="58">
        <f>SUM(H5:H32)-I2</f>
        <v>92</v>
      </c>
      <c r="J3" s="3">
        <f>SUM(G5:G32)-J2</f>
        <v>35</v>
      </c>
      <c r="K3" s="3" t="s">
        <v>109</v>
      </c>
    </row>
    <row r="4" spans="1:12" ht="24.75" customHeight="1" thickBot="1" x14ac:dyDescent="0.25">
      <c r="A4" s="21"/>
      <c r="B4" s="20">
        <v>3</v>
      </c>
      <c r="C4" s="20">
        <v>2</v>
      </c>
      <c r="D4" s="20">
        <v>1</v>
      </c>
      <c r="E4" s="20">
        <v>0</v>
      </c>
      <c r="F4" s="20" t="s">
        <v>2</v>
      </c>
      <c r="G4" s="20" t="s">
        <v>1</v>
      </c>
      <c r="H4" s="19" t="s">
        <v>0</v>
      </c>
      <c r="I4" s="3">
        <f>SUM(I2:I3)</f>
        <v>317</v>
      </c>
    </row>
    <row r="5" spans="1:12" ht="42.75" customHeight="1" x14ac:dyDescent="0.2">
      <c r="A5" s="15" t="s">
        <v>13</v>
      </c>
      <c r="B5" s="14" t="s">
        <v>3</v>
      </c>
      <c r="C5" s="185" t="s">
        <v>4</v>
      </c>
      <c r="D5" s="185" t="s">
        <v>5</v>
      </c>
      <c r="E5" s="185" t="s">
        <v>6</v>
      </c>
      <c r="F5" s="187">
        <v>3</v>
      </c>
      <c r="G5" s="189">
        <v>3</v>
      </c>
      <c r="H5" s="189">
        <f>+G5*F5</f>
        <v>9</v>
      </c>
      <c r="L5" s="1"/>
    </row>
    <row r="6" spans="1:12" ht="16.5" customHeight="1" thickBot="1" x14ac:dyDescent="0.25">
      <c r="A6" s="16" t="s">
        <v>129</v>
      </c>
      <c r="B6" s="18" t="s">
        <v>147</v>
      </c>
      <c r="C6" s="186"/>
      <c r="D6" s="186"/>
      <c r="E6" s="186"/>
      <c r="F6" s="188"/>
      <c r="G6" s="190"/>
      <c r="H6" s="190"/>
      <c r="L6" s="1"/>
    </row>
    <row r="7" spans="1:12" ht="65.25" customHeight="1" x14ac:dyDescent="0.2">
      <c r="A7" s="30" t="s">
        <v>27</v>
      </c>
      <c r="B7" s="14" t="s">
        <v>118</v>
      </c>
      <c r="C7" s="14" t="s">
        <v>50</v>
      </c>
      <c r="D7" s="14" t="s">
        <v>49</v>
      </c>
      <c r="E7" s="14" t="s">
        <v>51</v>
      </c>
      <c r="F7" s="187">
        <v>3</v>
      </c>
      <c r="G7" s="189">
        <v>3</v>
      </c>
      <c r="H7" s="189">
        <f>+G7*F7</f>
        <v>9</v>
      </c>
      <c r="L7" s="1"/>
    </row>
    <row r="8" spans="1:12" ht="42" customHeight="1" thickBot="1" x14ac:dyDescent="0.25">
      <c r="A8" s="16" t="s">
        <v>130</v>
      </c>
      <c r="B8" s="191" t="s">
        <v>149</v>
      </c>
      <c r="C8" s="192"/>
      <c r="D8" s="192"/>
      <c r="E8" s="193"/>
      <c r="F8" s="188"/>
      <c r="G8" s="190"/>
      <c r="H8" s="190"/>
      <c r="L8" s="1"/>
    </row>
    <row r="9" spans="1:12" ht="50.25" customHeight="1" x14ac:dyDescent="0.2">
      <c r="A9" s="14" t="s">
        <v>100</v>
      </c>
      <c r="B9" s="17" t="s">
        <v>101</v>
      </c>
      <c r="C9" s="185" t="s">
        <v>107</v>
      </c>
      <c r="D9" s="185" t="s">
        <v>108</v>
      </c>
      <c r="E9" s="185" t="s">
        <v>106</v>
      </c>
      <c r="F9" s="187">
        <v>3</v>
      </c>
      <c r="G9" s="189">
        <v>25</v>
      </c>
      <c r="H9" s="189">
        <f>+G9*F9</f>
        <v>75</v>
      </c>
      <c r="L9" s="1"/>
    </row>
    <row r="10" spans="1:12" ht="16.5" customHeight="1" thickBot="1" x14ac:dyDescent="0.25">
      <c r="A10" s="16" t="s">
        <v>151</v>
      </c>
      <c r="B10" s="2">
        <v>1</v>
      </c>
      <c r="C10" s="186"/>
      <c r="D10" s="186"/>
      <c r="E10" s="186"/>
      <c r="F10" s="188"/>
      <c r="G10" s="190"/>
      <c r="H10" s="190"/>
      <c r="L10" s="1"/>
    </row>
    <row r="11" spans="1:12" ht="48" customHeight="1" x14ac:dyDescent="0.2">
      <c r="A11" s="14" t="s">
        <v>47</v>
      </c>
      <c r="B11" s="17" t="s">
        <v>102</v>
      </c>
      <c r="C11" s="185" t="s">
        <v>103</v>
      </c>
      <c r="D11" s="185" t="s">
        <v>104</v>
      </c>
      <c r="E11" s="185" t="s">
        <v>105</v>
      </c>
      <c r="F11" s="187">
        <v>3</v>
      </c>
      <c r="G11" s="189">
        <v>25</v>
      </c>
      <c r="H11" s="189">
        <f>+G11*F11</f>
        <v>75</v>
      </c>
      <c r="L11" s="1"/>
    </row>
    <row r="12" spans="1:12" ht="16.5" customHeight="1" thickBot="1" x14ac:dyDescent="0.25">
      <c r="A12" s="16" t="s">
        <v>154</v>
      </c>
      <c r="B12" s="2">
        <v>1</v>
      </c>
      <c r="C12" s="186"/>
      <c r="D12" s="186"/>
      <c r="E12" s="186"/>
      <c r="F12" s="188"/>
      <c r="G12" s="190"/>
      <c r="H12" s="190"/>
      <c r="L12" s="1"/>
    </row>
    <row r="13" spans="1:12" ht="63.75" customHeight="1" x14ac:dyDescent="0.2">
      <c r="A13" s="30" t="s">
        <v>32</v>
      </c>
      <c r="B13" s="17" t="s">
        <v>24</v>
      </c>
      <c r="C13" s="185" t="s">
        <v>21</v>
      </c>
      <c r="D13" s="185" t="s">
        <v>23</v>
      </c>
      <c r="E13" s="185" t="s">
        <v>22</v>
      </c>
      <c r="F13" s="187">
        <v>3</v>
      </c>
      <c r="G13" s="189">
        <v>5</v>
      </c>
      <c r="H13" s="189">
        <f>+G13*F13</f>
        <v>15</v>
      </c>
      <c r="L13" s="1"/>
    </row>
    <row r="14" spans="1:12" ht="16.5" customHeight="1" thickBot="1" x14ac:dyDescent="0.25">
      <c r="A14" s="16" t="s">
        <v>25</v>
      </c>
      <c r="B14" s="2" t="s">
        <v>73</v>
      </c>
      <c r="C14" s="186"/>
      <c r="D14" s="186"/>
      <c r="E14" s="186"/>
      <c r="F14" s="188"/>
      <c r="G14" s="190"/>
      <c r="H14" s="190"/>
      <c r="L14" s="1"/>
    </row>
    <row r="15" spans="1:12" ht="91.5" customHeight="1" x14ac:dyDescent="0.2">
      <c r="A15" s="30" t="s">
        <v>48</v>
      </c>
      <c r="B15" s="17" t="s">
        <v>133</v>
      </c>
      <c r="C15" s="185" t="s">
        <v>34</v>
      </c>
      <c r="D15" s="185" t="s">
        <v>134</v>
      </c>
      <c r="E15" s="185" t="s">
        <v>135</v>
      </c>
      <c r="F15" s="187">
        <v>3</v>
      </c>
      <c r="G15" s="189">
        <v>5</v>
      </c>
      <c r="H15" s="189">
        <f>+G15*F15</f>
        <v>15</v>
      </c>
      <c r="L15" s="1"/>
    </row>
    <row r="16" spans="1:12" ht="16.5" customHeight="1" thickBot="1" x14ac:dyDescent="0.25">
      <c r="A16" s="16" t="s">
        <v>33</v>
      </c>
      <c r="B16" s="2" t="s">
        <v>136</v>
      </c>
      <c r="C16" s="186"/>
      <c r="D16" s="186"/>
      <c r="E16" s="186"/>
      <c r="F16" s="188"/>
      <c r="G16" s="190"/>
      <c r="H16" s="190"/>
      <c r="L16" s="1"/>
    </row>
    <row r="17" spans="1:17" ht="36.75" customHeight="1" x14ac:dyDescent="0.2">
      <c r="A17" s="30" t="s">
        <v>45</v>
      </c>
      <c r="B17" s="17" t="s">
        <v>40</v>
      </c>
      <c r="C17" s="14" t="s">
        <v>41</v>
      </c>
      <c r="D17" s="14" t="s">
        <v>42</v>
      </c>
      <c r="E17" s="14" t="s">
        <v>43</v>
      </c>
      <c r="F17" s="187">
        <v>3</v>
      </c>
      <c r="G17" s="189">
        <v>3</v>
      </c>
      <c r="H17" s="189">
        <f>+G17*F17</f>
        <v>9</v>
      </c>
    </row>
    <row r="18" spans="1:17" ht="13.9" customHeight="1" thickBot="1" x14ac:dyDescent="0.25">
      <c r="A18" s="16" t="s">
        <v>44</v>
      </c>
      <c r="B18" s="194" t="s">
        <v>115</v>
      </c>
      <c r="C18" s="195"/>
      <c r="D18" s="195"/>
      <c r="E18" s="196"/>
      <c r="F18" s="188"/>
      <c r="G18" s="190"/>
      <c r="H18" s="190"/>
    </row>
    <row r="19" spans="1:17" ht="29.25" customHeight="1" x14ac:dyDescent="0.2">
      <c r="A19" s="30" t="s">
        <v>145</v>
      </c>
      <c r="B19" s="17" t="s">
        <v>38</v>
      </c>
      <c r="C19" s="14" t="s">
        <v>37</v>
      </c>
      <c r="D19" s="14" t="s">
        <v>36</v>
      </c>
      <c r="E19" s="185" t="s">
        <v>39</v>
      </c>
      <c r="F19" s="209">
        <v>2</v>
      </c>
      <c r="G19" s="189">
        <v>3</v>
      </c>
      <c r="H19" s="189">
        <f>+G19*F19</f>
        <v>6</v>
      </c>
      <c r="L19" s="1"/>
    </row>
    <row r="20" spans="1:17" ht="16.5" customHeight="1" thickBot="1" x14ac:dyDescent="0.25">
      <c r="A20" s="16" t="s">
        <v>35</v>
      </c>
      <c r="B20" s="194" t="s">
        <v>159</v>
      </c>
      <c r="C20" s="195"/>
      <c r="D20" s="196"/>
      <c r="E20" s="186"/>
      <c r="F20" s="210"/>
      <c r="G20" s="190"/>
      <c r="H20" s="190"/>
      <c r="L20" s="1"/>
    </row>
    <row r="21" spans="1:17" ht="37.5" customHeight="1" x14ac:dyDescent="0.2">
      <c r="A21" s="30" t="s">
        <v>143</v>
      </c>
      <c r="B21" s="17" t="s">
        <v>29</v>
      </c>
      <c r="C21" s="185" t="s">
        <v>30</v>
      </c>
      <c r="D21" s="185" t="s">
        <v>31</v>
      </c>
      <c r="E21" s="185" t="s">
        <v>46</v>
      </c>
      <c r="F21" s="187">
        <v>2</v>
      </c>
      <c r="G21" s="189">
        <v>25</v>
      </c>
      <c r="H21" s="189">
        <f>+G21*F21</f>
        <v>50</v>
      </c>
      <c r="L21" s="1"/>
    </row>
    <row r="22" spans="1:17" ht="16.5" customHeight="1" thickBot="1" x14ac:dyDescent="0.25">
      <c r="A22" s="16" t="s">
        <v>28</v>
      </c>
      <c r="B22" s="36" t="s">
        <v>160</v>
      </c>
      <c r="C22" s="186"/>
      <c r="D22" s="186"/>
      <c r="E22" s="186"/>
      <c r="F22" s="188"/>
      <c r="G22" s="190"/>
      <c r="H22" s="190"/>
      <c r="L22" s="1"/>
    </row>
    <row r="23" spans="1:17" ht="25.9" customHeight="1" x14ac:dyDescent="0.2">
      <c r="A23" s="30" t="s">
        <v>142</v>
      </c>
      <c r="B23" s="17" t="s">
        <v>54</v>
      </c>
      <c r="C23" s="14" t="s">
        <v>56</v>
      </c>
      <c r="D23" s="14" t="s">
        <v>55</v>
      </c>
      <c r="E23" s="14" t="s">
        <v>53</v>
      </c>
      <c r="F23" s="187">
        <v>2</v>
      </c>
      <c r="G23" s="189">
        <v>5</v>
      </c>
      <c r="H23" s="189">
        <f>+G23*F23</f>
        <v>10</v>
      </c>
      <c r="L23" s="1" t="s">
        <v>178</v>
      </c>
    </row>
    <row r="24" spans="1:17" ht="16.5" customHeight="1" x14ac:dyDescent="0.2">
      <c r="A24" s="31"/>
      <c r="B24" s="32"/>
      <c r="C24" s="33" t="s">
        <v>62</v>
      </c>
      <c r="D24" s="33" t="s">
        <v>63</v>
      </c>
      <c r="E24" s="33" t="s">
        <v>64</v>
      </c>
      <c r="F24" s="199"/>
      <c r="G24" s="200"/>
      <c r="H24" s="200"/>
      <c r="I24" s="3" t="s">
        <v>141</v>
      </c>
      <c r="L24" s="3" t="s">
        <v>62</v>
      </c>
      <c r="M24" s="3" t="s">
        <v>179</v>
      </c>
      <c r="N24" s="3" t="s">
        <v>180</v>
      </c>
      <c r="O24" s="3" t="s">
        <v>181</v>
      </c>
      <c r="P24" s="3" t="s">
        <v>182</v>
      </c>
      <c r="Q24" s="3" t="s">
        <v>183</v>
      </c>
    </row>
    <row r="25" spans="1:17" ht="16.5" customHeight="1" thickBot="1" x14ac:dyDescent="0.25">
      <c r="A25" s="16" t="s">
        <v>140</v>
      </c>
      <c r="B25" s="28">
        <f>C25/(D25+E25)</f>
        <v>0.6906517445687953</v>
      </c>
      <c r="C25" s="12">
        <v>10491</v>
      </c>
      <c r="D25" s="12">
        <v>2622</v>
      </c>
      <c r="E25" s="12">
        <v>12568</v>
      </c>
      <c r="F25" s="188"/>
      <c r="G25" s="190"/>
      <c r="H25" s="190"/>
      <c r="I25" s="61">
        <f>+C25+D25+E25</f>
        <v>25681</v>
      </c>
      <c r="L25" s="12">
        <v>8951</v>
      </c>
      <c r="M25" s="12">
        <v>2591</v>
      </c>
      <c r="N25" s="12">
        <v>13750</v>
      </c>
      <c r="O25" s="61">
        <f>+L25+M25+N25</f>
        <v>25292</v>
      </c>
      <c r="P25" s="28">
        <f>L25/(M25+N25)</f>
        <v>0.54776329478000119</v>
      </c>
      <c r="Q25" s="62">
        <f>+O25/D27</f>
        <v>4215.333333333333</v>
      </c>
    </row>
    <row r="26" spans="1:17" ht="27" customHeight="1" x14ac:dyDescent="0.2">
      <c r="A26" s="30" t="s">
        <v>138</v>
      </c>
      <c r="B26" s="17" t="s">
        <v>69</v>
      </c>
      <c r="C26" s="14" t="s">
        <v>70</v>
      </c>
      <c r="D26" s="14" t="s">
        <v>71</v>
      </c>
      <c r="E26" s="185" t="s">
        <v>68</v>
      </c>
      <c r="F26" s="187">
        <v>3</v>
      </c>
      <c r="G26" s="189">
        <v>5</v>
      </c>
      <c r="H26" s="189">
        <f>+G26*F26</f>
        <v>15</v>
      </c>
      <c r="I26" s="3" t="s">
        <v>139</v>
      </c>
      <c r="L26" s="1"/>
    </row>
    <row r="27" spans="1:17" ht="16.5" customHeight="1" thickBot="1" x14ac:dyDescent="0.25">
      <c r="A27" s="16" t="s">
        <v>26</v>
      </c>
      <c r="B27" s="62">
        <f>+I25/D27</f>
        <v>4280.166666666667</v>
      </c>
      <c r="C27" s="34" t="s">
        <v>67</v>
      </c>
      <c r="D27" s="35">
        <v>6</v>
      </c>
      <c r="E27" s="186"/>
      <c r="F27" s="188"/>
      <c r="G27" s="190"/>
      <c r="H27" s="190"/>
      <c r="L27" s="1"/>
    </row>
    <row r="28" spans="1:17" ht="86.25" customHeight="1" x14ac:dyDescent="0.2">
      <c r="A28" s="30" t="s">
        <v>14</v>
      </c>
      <c r="B28" s="17" t="s">
        <v>57</v>
      </c>
      <c r="C28" s="17" t="s">
        <v>20</v>
      </c>
      <c r="D28" s="17" t="s">
        <v>15</v>
      </c>
      <c r="E28" s="17" t="s">
        <v>16</v>
      </c>
      <c r="F28" s="187">
        <v>3</v>
      </c>
      <c r="G28" s="189">
        <v>3</v>
      </c>
      <c r="H28" s="189">
        <f>+G28*F28</f>
        <v>9</v>
      </c>
      <c r="L28" s="1"/>
    </row>
    <row r="29" spans="1:17" ht="16.5" customHeight="1" thickBot="1" x14ac:dyDescent="0.25">
      <c r="A29" s="16" t="s">
        <v>17</v>
      </c>
      <c r="B29" s="26" t="s">
        <v>166</v>
      </c>
      <c r="C29" s="27"/>
      <c r="D29" s="56"/>
      <c r="E29" s="56"/>
      <c r="F29" s="188"/>
      <c r="G29" s="190"/>
      <c r="H29" s="190"/>
      <c r="L29" s="1"/>
    </row>
    <row r="30" spans="1:17" ht="25.5" customHeight="1" x14ac:dyDescent="0.2">
      <c r="A30" s="15" t="s">
        <v>18</v>
      </c>
      <c r="B30" s="55" t="s">
        <v>11</v>
      </c>
      <c r="C30" s="185" t="s">
        <v>52</v>
      </c>
      <c r="D30" s="185" t="s">
        <v>10</v>
      </c>
      <c r="E30" s="185" t="s">
        <v>9</v>
      </c>
      <c r="F30" s="203">
        <v>2</v>
      </c>
      <c r="G30" s="206">
        <v>10</v>
      </c>
      <c r="H30" s="206">
        <f>F30*G30</f>
        <v>20</v>
      </c>
      <c r="L30" s="1"/>
    </row>
    <row r="31" spans="1:17" ht="16.5" customHeight="1" x14ac:dyDescent="0.2">
      <c r="A31" s="13" t="s">
        <v>19</v>
      </c>
      <c r="B31" s="12">
        <v>126</v>
      </c>
      <c r="C31" s="202"/>
      <c r="D31" s="202"/>
      <c r="E31" s="202"/>
      <c r="F31" s="204"/>
      <c r="G31" s="207"/>
      <c r="H31" s="207"/>
      <c r="L31" s="1"/>
    </row>
    <row r="32" spans="1:17" ht="16.5" customHeight="1" thickBot="1" x14ac:dyDescent="0.25">
      <c r="A32" s="11" t="s">
        <v>8</v>
      </c>
      <c r="B32" s="59">
        <f>+B31/27047</f>
        <v>4.6585573261359852E-3</v>
      </c>
      <c r="C32" s="186"/>
      <c r="D32" s="186"/>
      <c r="E32" s="186"/>
      <c r="F32" s="205"/>
      <c r="G32" s="208"/>
      <c r="H32" s="208"/>
      <c r="L32" s="1"/>
    </row>
    <row r="33" spans="1:8" s="8" customFormat="1" ht="12.75" customHeight="1" thickBot="1" x14ac:dyDescent="0.25">
      <c r="A33" s="10"/>
      <c r="B33" s="10"/>
      <c r="C33" s="10"/>
      <c r="D33" s="10"/>
      <c r="E33" s="10"/>
      <c r="F33" s="9"/>
      <c r="G33" s="5" t="s">
        <v>113</v>
      </c>
      <c r="H33" s="54">
        <f>SUM(H5:H32)</f>
        <v>317</v>
      </c>
    </row>
    <row r="34" spans="1:8" ht="12.75" customHeight="1" thickBot="1" x14ac:dyDescent="0.25">
      <c r="G34" s="5" t="s">
        <v>72</v>
      </c>
      <c r="H34" s="54">
        <v>5</v>
      </c>
    </row>
    <row r="35" spans="1:8" ht="14.45" customHeight="1" thickBot="1" x14ac:dyDescent="0.25">
      <c r="A35" s="201" t="s">
        <v>167</v>
      </c>
      <c r="B35" s="201"/>
      <c r="C35" s="201"/>
      <c r="D35" s="201"/>
      <c r="E35" s="201"/>
      <c r="G35" s="7" t="s">
        <v>7</v>
      </c>
      <c r="H35" s="6">
        <f>SUM(H33:H34)</f>
        <v>322</v>
      </c>
    </row>
    <row r="37" spans="1:8" x14ac:dyDescent="0.2">
      <c r="G37" s="5"/>
    </row>
    <row r="53" spans="1:3" x14ac:dyDescent="0.2">
      <c r="B53" s="5"/>
      <c r="C53" s="5"/>
    </row>
    <row r="56" spans="1:3" x14ac:dyDescent="0.2">
      <c r="A56" s="4"/>
    </row>
  </sheetData>
  <mergeCells count="68">
    <mergeCell ref="E26:E27"/>
    <mergeCell ref="F26:F27"/>
    <mergeCell ref="G26:G27"/>
    <mergeCell ref="H26:H27"/>
    <mergeCell ref="A35:E35"/>
    <mergeCell ref="F28:F29"/>
    <mergeCell ref="G28:G29"/>
    <mergeCell ref="H28:H29"/>
    <mergeCell ref="C30:C32"/>
    <mergeCell ref="D30:D32"/>
    <mergeCell ref="E30:E32"/>
    <mergeCell ref="F30:F32"/>
    <mergeCell ref="G30:G32"/>
    <mergeCell ref="H30:H32"/>
    <mergeCell ref="H21:H22"/>
    <mergeCell ref="G19:G20"/>
    <mergeCell ref="B20:D20"/>
    <mergeCell ref="F23:F25"/>
    <mergeCell ref="G23:G25"/>
    <mergeCell ref="H23:H25"/>
    <mergeCell ref="C21:C22"/>
    <mergeCell ref="D21:D22"/>
    <mergeCell ref="E21:E22"/>
    <mergeCell ref="F21:F22"/>
    <mergeCell ref="G21:G22"/>
    <mergeCell ref="E19:E20"/>
    <mergeCell ref="F19:F20"/>
    <mergeCell ref="F17:F18"/>
    <mergeCell ref="G17:G18"/>
    <mergeCell ref="H19:H20"/>
    <mergeCell ref="H17:H18"/>
    <mergeCell ref="H15:H16"/>
    <mergeCell ref="H13:H14"/>
    <mergeCell ref="C15:C16"/>
    <mergeCell ref="D15:D16"/>
    <mergeCell ref="E15:E16"/>
    <mergeCell ref="F15:F16"/>
    <mergeCell ref="G15:G16"/>
    <mergeCell ref="C13:C14"/>
    <mergeCell ref="D13:D14"/>
    <mergeCell ref="E13:E14"/>
    <mergeCell ref="F13:F14"/>
    <mergeCell ref="G13:G14"/>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zoomScaleNormal="100" workbookViewId="0">
      <selection activeCell="J30" sqref="J30"/>
    </sheetView>
  </sheetViews>
  <sheetFormatPr defaultRowHeight="12.75" x14ac:dyDescent="0.2"/>
  <cols>
    <col min="1" max="1" width="16.28515625" style="37" customWidth="1"/>
    <col min="2" max="2" width="12.5703125" style="37" bestFit="1" customWidth="1"/>
    <col min="3" max="3" width="5.85546875" style="37" bestFit="1" customWidth="1"/>
    <col min="4" max="4" width="6.28515625" style="37" bestFit="1" customWidth="1"/>
    <col min="5" max="5" width="8.5703125" style="37" bestFit="1" customWidth="1"/>
    <col min="6" max="6" width="12.140625" style="37" customWidth="1"/>
    <col min="7" max="7" width="5.7109375" style="37" customWidth="1"/>
    <col min="8" max="8" width="11.28515625" style="37" bestFit="1" customWidth="1"/>
    <col min="9" max="9" width="10.42578125" style="37" customWidth="1"/>
    <col min="10" max="10" width="11.140625" style="37" bestFit="1" customWidth="1"/>
    <col min="11" max="11" width="28.42578125" style="37" bestFit="1" customWidth="1"/>
    <col min="12" max="16384" width="9.140625" style="37"/>
  </cols>
  <sheetData>
    <row r="1" spans="1:11" x14ac:dyDescent="0.2">
      <c r="A1" s="44" t="s">
        <v>174</v>
      </c>
      <c r="K1" s="44"/>
    </row>
    <row r="3" spans="1:11" x14ac:dyDescent="0.2">
      <c r="A3" s="38" t="s">
        <v>85</v>
      </c>
      <c r="B3" s="40">
        <v>641558</v>
      </c>
      <c r="F3" s="37" t="s">
        <v>97</v>
      </c>
      <c r="H3" s="46">
        <v>19992</v>
      </c>
      <c r="J3" s="45" t="s">
        <v>175</v>
      </c>
      <c r="K3" s="45"/>
    </row>
    <row r="4" spans="1:11" x14ac:dyDescent="0.2">
      <c r="A4" s="38" t="s">
        <v>120</v>
      </c>
      <c r="B4" s="40">
        <v>603065</v>
      </c>
      <c r="F4" s="37" t="s">
        <v>98</v>
      </c>
      <c r="H4" s="46">
        <v>39983</v>
      </c>
      <c r="J4" s="45" t="s">
        <v>176</v>
      </c>
      <c r="K4" s="45"/>
    </row>
    <row r="5" spans="1:11" x14ac:dyDescent="0.2">
      <c r="B5" s="40"/>
      <c r="F5" s="37" t="s">
        <v>161</v>
      </c>
      <c r="H5" s="46">
        <v>66639</v>
      </c>
      <c r="J5" s="45" t="s">
        <v>177</v>
      </c>
      <c r="K5" s="45"/>
    </row>
    <row r="6" spans="1:11" hidden="1" x14ac:dyDescent="0.2">
      <c r="A6" s="44" t="s">
        <v>87</v>
      </c>
      <c r="B6" s="40"/>
    </row>
    <row r="7" spans="1:11" hidden="1" x14ac:dyDescent="0.2">
      <c r="A7" s="42" t="s">
        <v>86</v>
      </c>
      <c r="B7" s="43" t="s">
        <v>85</v>
      </c>
      <c r="C7" s="42" t="s">
        <v>84</v>
      </c>
      <c r="D7" s="42"/>
      <c r="E7" s="42" t="s">
        <v>66</v>
      </c>
      <c r="F7" s="42" t="s">
        <v>83</v>
      </c>
      <c r="G7" s="42"/>
      <c r="H7" s="42" t="s">
        <v>81</v>
      </c>
      <c r="I7" s="42" t="s">
        <v>80</v>
      </c>
      <c r="J7" s="41" t="s">
        <v>79</v>
      </c>
    </row>
    <row r="8" spans="1:11" hidden="1" x14ac:dyDescent="0.2">
      <c r="A8" s="38" t="s">
        <v>61</v>
      </c>
      <c r="B8" s="40">
        <f>11835+15212</f>
        <v>27047</v>
      </c>
      <c r="C8" s="37">
        <v>298</v>
      </c>
      <c r="E8" s="37">
        <v>6</v>
      </c>
      <c r="H8" s="46">
        <f>+B8</f>
        <v>27047</v>
      </c>
      <c r="I8" s="38" t="s">
        <v>77</v>
      </c>
      <c r="J8" s="39"/>
    </row>
    <row r="9" spans="1:11" hidden="1" x14ac:dyDescent="0.2">
      <c r="A9" s="38" t="s">
        <v>60</v>
      </c>
      <c r="B9" s="40">
        <v>29012</v>
      </c>
      <c r="C9" s="37">
        <v>268</v>
      </c>
      <c r="E9" s="38">
        <v>6</v>
      </c>
      <c r="F9" s="50"/>
      <c r="H9" s="46">
        <f>+H8+B9</f>
        <v>56059</v>
      </c>
      <c r="I9" s="38" t="s">
        <v>77</v>
      </c>
    </row>
    <row r="10" spans="1:11" hidden="1" x14ac:dyDescent="0.2">
      <c r="A10" s="38" t="s">
        <v>75</v>
      </c>
      <c r="B10" s="40">
        <v>72140</v>
      </c>
      <c r="C10" s="37">
        <v>262</v>
      </c>
      <c r="E10" s="37">
        <v>10</v>
      </c>
      <c r="F10" s="51"/>
      <c r="H10" s="46">
        <f>+H9+B10</f>
        <v>128199</v>
      </c>
      <c r="I10" s="38" t="s">
        <v>77</v>
      </c>
    </row>
    <row r="11" spans="1:11" hidden="1" x14ac:dyDescent="0.2">
      <c r="A11" s="38" t="s">
        <v>59</v>
      </c>
      <c r="B11" s="40">
        <v>340317</v>
      </c>
      <c r="C11" s="37">
        <v>264</v>
      </c>
      <c r="E11" s="38">
        <v>56</v>
      </c>
      <c r="F11" s="50" t="s">
        <v>94</v>
      </c>
      <c r="H11" s="46">
        <f>+H10+B11</f>
        <v>468516</v>
      </c>
      <c r="I11" s="38" t="s">
        <v>77</v>
      </c>
    </row>
    <row r="12" spans="1:11" hidden="1" x14ac:dyDescent="0.2">
      <c r="A12" s="38" t="s">
        <v>58</v>
      </c>
      <c r="B12" s="40">
        <v>142247</v>
      </c>
      <c r="C12" s="37">
        <v>261</v>
      </c>
      <c r="E12" s="37">
        <v>22</v>
      </c>
      <c r="F12" s="50" t="s">
        <v>96</v>
      </c>
      <c r="H12" s="46">
        <f>+H11+B12</f>
        <v>610763</v>
      </c>
      <c r="I12" s="38" t="s">
        <v>76</v>
      </c>
      <c r="J12" s="39">
        <f>+H12-B4</f>
        <v>7698</v>
      </c>
    </row>
    <row r="13" spans="1:11" hidden="1" x14ac:dyDescent="0.2">
      <c r="A13" s="38" t="s">
        <v>78</v>
      </c>
      <c r="B13" s="40">
        <v>20994</v>
      </c>
      <c r="C13" s="37">
        <v>239</v>
      </c>
      <c r="E13" s="37">
        <v>3</v>
      </c>
      <c r="F13" s="51"/>
      <c r="H13" s="46">
        <f>+H12+B13</f>
        <v>631757</v>
      </c>
      <c r="I13" s="38" t="s">
        <v>74</v>
      </c>
    </row>
    <row r="14" spans="1:11" hidden="1" x14ac:dyDescent="0.2">
      <c r="F14" s="51"/>
    </row>
    <row r="15" spans="1:11" hidden="1" x14ac:dyDescent="0.2">
      <c r="A15" s="44" t="s">
        <v>93</v>
      </c>
      <c r="F15" s="51"/>
    </row>
    <row r="16" spans="1:11" hidden="1" x14ac:dyDescent="0.2">
      <c r="A16" s="42" t="s">
        <v>86</v>
      </c>
      <c r="B16" s="43" t="s">
        <v>85</v>
      </c>
      <c r="C16" s="42" t="s">
        <v>84</v>
      </c>
      <c r="D16" s="42"/>
      <c r="E16" s="42" t="s">
        <v>66</v>
      </c>
      <c r="F16" s="41" t="s">
        <v>83</v>
      </c>
      <c r="G16" s="42"/>
      <c r="H16" s="42" t="s">
        <v>81</v>
      </c>
      <c r="I16" s="42" t="s">
        <v>80</v>
      </c>
      <c r="J16" s="41" t="s">
        <v>79</v>
      </c>
    </row>
    <row r="17" spans="1:11" hidden="1" x14ac:dyDescent="0.2">
      <c r="A17" s="38" t="s">
        <v>59</v>
      </c>
      <c r="B17" s="40">
        <f>+B11</f>
        <v>340317</v>
      </c>
      <c r="C17" s="37">
        <f>+C11</f>
        <v>264</v>
      </c>
      <c r="E17" s="38">
        <v>56</v>
      </c>
      <c r="F17" s="50" t="s">
        <v>94</v>
      </c>
      <c r="H17" s="46">
        <f>+B17</f>
        <v>340317</v>
      </c>
      <c r="I17" s="38" t="s">
        <v>77</v>
      </c>
    </row>
    <row r="18" spans="1:11" hidden="1" x14ac:dyDescent="0.2">
      <c r="A18" s="38" t="s">
        <v>75</v>
      </c>
      <c r="B18" s="40">
        <f>+B10</f>
        <v>72140</v>
      </c>
      <c r="C18" s="37">
        <f>+C10</f>
        <v>262</v>
      </c>
      <c r="E18" s="37">
        <v>10</v>
      </c>
      <c r="F18" s="51"/>
      <c r="H18" s="46">
        <f>+H17+B18</f>
        <v>412457</v>
      </c>
      <c r="I18" s="38" t="s">
        <v>77</v>
      </c>
    </row>
    <row r="19" spans="1:11" hidden="1" x14ac:dyDescent="0.2">
      <c r="A19" s="38" t="s">
        <v>78</v>
      </c>
      <c r="B19" s="40">
        <f>+B13</f>
        <v>20994</v>
      </c>
      <c r="C19" s="37">
        <f>+C13</f>
        <v>239</v>
      </c>
      <c r="E19" s="37">
        <v>3</v>
      </c>
      <c r="F19" s="51"/>
      <c r="H19" s="46">
        <f>+H18+B19</f>
        <v>433451</v>
      </c>
      <c r="I19" s="38" t="s">
        <v>77</v>
      </c>
      <c r="J19" s="39"/>
    </row>
    <row r="20" spans="1:11" hidden="1" x14ac:dyDescent="0.2">
      <c r="A20" s="38" t="s">
        <v>58</v>
      </c>
      <c r="B20" s="40">
        <f>+B12</f>
        <v>142247</v>
      </c>
      <c r="C20" s="37">
        <f>+C12</f>
        <v>261</v>
      </c>
      <c r="E20" s="37">
        <v>22</v>
      </c>
      <c r="F20" s="50" t="s">
        <v>96</v>
      </c>
      <c r="H20" s="46">
        <f>+H19+B20</f>
        <v>575698</v>
      </c>
      <c r="I20" s="38" t="s">
        <v>77</v>
      </c>
      <c r="J20" s="39"/>
    </row>
    <row r="21" spans="1:11" hidden="1" x14ac:dyDescent="0.2">
      <c r="A21" s="38" t="s">
        <v>61</v>
      </c>
      <c r="B21" s="40">
        <f>+B8</f>
        <v>27047</v>
      </c>
      <c r="C21" s="37">
        <f>+C8</f>
        <v>298</v>
      </c>
      <c r="E21" s="37">
        <v>6</v>
      </c>
      <c r="H21" s="46">
        <f>+H20+B21</f>
        <v>602745</v>
      </c>
      <c r="I21" s="38" t="s">
        <v>74</v>
      </c>
      <c r="J21" s="39">
        <f>+H21-B4</f>
        <v>-320</v>
      </c>
    </row>
    <row r="22" spans="1:11" hidden="1" x14ac:dyDescent="0.2">
      <c r="A22" s="38" t="s">
        <v>60</v>
      </c>
      <c r="B22" s="40">
        <f>+B9</f>
        <v>29012</v>
      </c>
      <c r="C22" s="37">
        <f>+C9</f>
        <v>268</v>
      </c>
      <c r="E22" s="38">
        <v>6</v>
      </c>
      <c r="F22" s="38"/>
      <c r="H22" s="46">
        <f>+H21+B22</f>
        <v>631757</v>
      </c>
      <c r="I22" s="38" t="s">
        <v>74</v>
      </c>
    </row>
    <row r="23" spans="1:11" hidden="1" x14ac:dyDescent="0.2"/>
    <row r="24" spans="1:11" hidden="1" x14ac:dyDescent="0.2">
      <c r="A24" s="38"/>
      <c r="B24" s="49" t="s">
        <v>89</v>
      </c>
      <c r="C24" s="49" t="s">
        <v>92</v>
      </c>
      <c r="D24" s="49"/>
      <c r="F24" s="49" t="s">
        <v>95</v>
      </c>
      <c r="G24" s="49"/>
      <c r="I24" s="38"/>
    </row>
    <row r="25" spans="1:11" hidden="1" x14ac:dyDescent="0.2">
      <c r="A25" s="38" t="s">
        <v>90</v>
      </c>
      <c r="B25" s="47">
        <v>40780</v>
      </c>
      <c r="C25" s="48">
        <f>B25/($B$26+$B$25)</f>
        <v>0.68099460614865659</v>
      </c>
      <c r="D25" s="48"/>
      <c r="F25" s="37">
        <v>56</v>
      </c>
      <c r="G25" s="48"/>
      <c r="I25" s="38"/>
    </row>
    <row r="26" spans="1:11" hidden="1" x14ac:dyDescent="0.2">
      <c r="A26" s="38" t="s">
        <v>91</v>
      </c>
      <c r="B26" s="47">
        <v>19103</v>
      </c>
      <c r="C26" s="48">
        <f>B26/($B$26+$B$25)</f>
        <v>0.31900539385134347</v>
      </c>
      <c r="D26" s="48"/>
      <c r="F26" s="37">
        <v>13</v>
      </c>
      <c r="G26" s="48"/>
      <c r="I26" s="38"/>
    </row>
    <row r="28" spans="1:11" x14ac:dyDescent="0.2">
      <c r="A28" s="44" t="s">
        <v>121</v>
      </c>
      <c r="C28" s="44" t="s">
        <v>169</v>
      </c>
      <c r="D28" s="44" t="s">
        <v>170</v>
      </c>
      <c r="F28" s="51"/>
      <c r="G28" s="44">
        <v>2018</v>
      </c>
    </row>
    <row r="29" spans="1:11" x14ac:dyDescent="0.2">
      <c r="A29" s="42" t="s">
        <v>86</v>
      </c>
      <c r="B29" s="43" t="s">
        <v>85</v>
      </c>
      <c r="C29" s="42" t="s">
        <v>171</v>
      </c>
      <c r="D29" s="42" t="s">
        <v>172</v>
      </c>
      <c r="E29" s="42" t="s">
        <v>66</v>
      </c>
      <c r="F29" s="41" t="s">
        <v>83</v>
      </c>
      <c r="G29" s="42" t="s">
        <v>82</v>
      </c>
      <c r="H29" s="42" t="s">
        <v>81</v>
      </c>
      <c r="I29" s="42" t="s">
        <v>80</v>
      </c>
      <c r="J29" s="41" t="s">
        <v>79</v>
      </c>
      <c r="K29" s="42" t="s">
        <v>164</v>
      </c>
    </row>
    <row r="30" spans="1:11" x14ac:dyDescent="0.2">
      <c r="A30" s="50" t="s">
        <v>58</v>
      </c>
      <c r="B30" s="40">
        <v>143957</v>
      </c>
      <c r="C30" s="37">
        <v>344</v>
      </c>
      <c r="D30" s="37">
        <v>93.98</v>
      </c>
      <c r="E30" s="37">
        <v>22</v>
      </c>
      <c r="F30" s="50" t="s">
        <v>96</v>
      </c>
      <c r="G30" s="37">
        <v>1</v>
      </c>
      <c r="H30" s="46">
        <f>+B30</f>
        <v>143957</v>
      </c>
      <c r="I30" s="38"/>
      <c r="J30" s="39"/>
      <c r="K30" s="37" t="s">
        <v>163</v>
      </c>
    </row>
    <row r="31" spans="1:11" x14ac:dyDescent="0.2">
      <c r="A31" s="50" t="s">
        <v>60</v>
      </c>
      <c r="B31" s="40">
        <v>29877</v>
      </c>
      <c r="C31" s="37">
        <v>327</v>
      </c>
      <c r="D31" s="37">
        <v>98.48</v>
      </c>
      <c r="E31" s="38">
        <v>6</v>
      </c>
      <c r="F31" s="38"/>
      <c r="G31" s="37">
        <v>2</v>
      </c>
      <c r="H31" s="46">
        <f>+H30+B31</f>
        <v>173834</v>
      </c>
      <c r="I31" s="38"/>
    </row>
    <row r="32" spans="1:11" x14ac:dyDescent="0.2">
      <c r="A32" s="50" t="s">
        <v>75</v>
      </c>
      <c r="B32" s="40">
        <v>73696</v>
      </c>
      <c r="C32" s="37">
        <v>227</v>
      </c>
      <c r="D32" s="37">
        <v>76.5</v>
      </c>
      <c r="E32" s="37">
        <v>10</v>
      </c>
      <c r="F32" s="51" t="s">
        <v>162</v>
      </c>
      <c r="G32" s="37">
        <v>3</v>
      </c>
      <c r="H32" s="46">
        <f>+H31+B32</f>
        <v>247530</v>
      </c>
      <c r="I32" s="65"/>
    </row>
    <row r="33" spans="1:11" x14ac:dyDescent="0.2">
      <c r="A33" s="50" t="s">
        <v>59</v>
      </c>
      <c r="B33" s="40">
        <v>344863</v>
      </c>
      <c r="C33" s="37">
        <v>290</v>
      </c>
      <c r="D33" s="37">
        <v>95.48</v>
      </c>
      <c r="E33" s="38">
        <v>56</v>
      </c>
      <c r="F33" s="50" t="s">
        <v>119</v>
      </c>
      <c r="G33" s="37">
        <v>4</v>
      </c>
      <c r="H33" s="46">
        <f>+H32+B33</f>
        <v>592393</v>
      </c>
      <c r="I33" s="39"/>
      <c r="J33" s="39"/>
      <c r="K33" s="37" t="s">
        <v>163</v>
      </c>
    </row>
    <row r="34" spans="1:11" x14ac:dyDescent="0.2">
      <c r="A34" s="50" t="s">
        <v>61</v>
      </c>
      <c r="B34" s="40">
        <v>27506</v>
      </c>
      <c r="C34" s="37">
        <v>322</v>
      </c>
      <c r="D34" s="37">
        <v>96.48</v>
      </c>
      <c r="E34" s="37">
        <v>6</v>
      </c>
      <c r="G34" s="37">
        <v>5</v>
      </c>
      <c r="H34" s="46">
        <f>+H33+B34</f>
        <v>619899</v>
      </c>
      <c r="I34" s="65">
        <f>+B3-H34</f>
        <v>21659</v>
      </c>
      <c r="J34" s="39">
        <f>+B34-I34</f>
        <v>5847</v>
      </c>
    </row>
    <row r="35" spans="1:11" x14ac:dyDescent="0.2">
      <c r="A35" s="50" t="s">
        <v>78</v>
      </c>
      <c r="B35" s="60">
        <v>21659</v>
      </c>
      <c r="C35" s="37">
        <v>171</v>
      </c>
      <c r="D35" s="37">
        <v>77.5</v>
      </c>
      <c r="E35" s="37">
        <v>3</v>
      </c>
      <c r="F35" s="51"/>
      <c r="G35" s="37">
        <v>6</v>
      </c>
      <c r="H35" s="46">
        <f>+H34+B35</f>
        <v>641558</v>
      </c>
      <c r="I35" s="65"/>
      <c r="J35" s="39">
        <f>+B35</f>
        <v>21659</v>
      </c>
    </row>
    <row r="36" spans="1:11" x14ac:dyDescent="0.2">
      <c r="B36" s="39">
        <f>SUM(B30:B35)</f>
        <v>641558</v>
      </c>
    </row>
    <row r="38" spans="1:11" hidden="1" x14ac:dyDescent="0.2">
      <c r="A38" s="52" t="s">
        <v>88</v>
      </c>
      <c r="B38" s="51"/>
      <c r="C38" s="51"/>
      <c r="D38" s="51"/>
      <c r="E38" s="51"/>
      <c r="F38" s="50"/>
      <c r="G38" s="50"/>
      <c r="H38" s="50"/>
      <c r="I38" s="50"/>
      <c r="J38" s="51"/>
    </row>
    <row r="39" spans="1:11" hidden="1" x14ac:dyDescent="0.2">
      <c r="A39" s="41" t="s">
        <v>86</v>
      </c>
      <c r="B39" s="53" t="s">
        <v>85</v>
      </c>
      <c r="C39" s="41" t="s">
        <v>84</v>
      </c>
      <c r="D39" s="41"/>
      <c r="E39" s="41" t="s">
        <v>66</v>
      </c>
      <c r="F39" s="41" t="s">
        <v>83</v>
      </c>
      <c r="G39" s="41"/>
      <c r="H39" s="41" t="s">
        <v>81</v>
      </c>
      <c r="I39" s="41" t="s">
        <v>80</v>
      </c>
      <c r="J39" s="41" t="s">
        <v>79</v>
      </c>
    </row>
    <row r="40" spans="1:11" hidden="1" x14ac:dyDescent="0.2">
      <c r="A40" s="50" t="s">
        <v>59</v>
      </c>
      <c r="B40" s="40">
        <f>+B30</f>
        <v>143957</v>
      </c>
      <c r="C40" s="51">
        <f>+C30</f>
        <v>344</v>
      </c>
      <c r="D40" s="51"/>
      <c r="E40" s="51">
        <v>56</v>
      </c>
      <c r="F40" s="50" t="s">
        <v>94</v>
      </c>
      <c r="G40" s="51"/>
      <c r="H40" s="46">
        <f>+B40</f>
        <v>143957</v>
      </c>
      <c r="I40" s="50" t="s">
        <v>77</v>
      </c>
      <c r="J40" s="51"/>
    </row>
    <row r="41" spans="1:11" hidden="1" x14ac:dyDescent="0.2">
      <c r="A41" s="50" t="s">
        <v>58</v>
      </c>
      <c r="B41" s="40">
        <f>+B34</f>
        <v>27506</v>
      </c>
      <c r="C41" s="51">
        <f>+C34</f>
        <v>322</v>
      </c>
      <c r="D41" s="51"/>
      <c r="E41" s="50">
        <v>22</v>
      </c>
      <c r="F41" s="50" t="s">
        <v>96</v>
      </c>
      <c r="G41" s="51"/>
      <c r="H41" s="46">
        <f>+H40+B41</f>
        <v>171463</v>
      </c>
      <c r="I41" s="50" t="s">
        <v>77</v>
      </c>
      <c r="J41" s="51"/>
    </row>
    <row r="42" spans="1:11" hidden="1" x14ac:dyDescent="0.2">
      <c r="A42" s="50" t="s">
        <v>75</v>
      </c>
      <c r="B42" s="40">
        <f>+B31</f>
        <v>29877</v>
      </c>
      <c r="C42" s="51">
        <f>+C31</f>
        <v>327</v>
      </c>
      <c r="D42" s="51"/>
      <c r="E42" s="50">
        <v>10</v>
      </c>
      <c r="F42" s="50"/>
      <c r="G42" s="51"/>
      <c r="H42" s="46">
        <f>+H41+B42</f>
        <v>201340</v>
      </c>
      <c r="I42" s="50" t="s">
        <v>76</v>
      </c>
      <c r="J42" s="46"/>
    </row>
    <row r="43" spans="1:11" hidden="1" x14ac:dyDescent="0.2">
      <c r="A43" s="50" t="s">
        <v>61</v>
      </c>
      <c r="B43" s="40">
        <f>+B32</f>
        <v>73696</v>
      </c>
      <c r="C43" s="51">
        <f>+C32</f>
        <v>227</v>
      </c>
      <c r="D43" s="51"/>
      <c r="E43" s="51">
        <v>6</v>
      </c>
      <c r="F43" s="51"/>
      <c r="G43" s="51"/>
      <c r="H43" s="46">
        <f>+H42+B43</f>
        <v>275036</v>
      </c>
      <c r="I43" s="50" t="s">
        <v>74</v>
      </c>
      <c r="J43" s="46"/>
    </row>
    <row r="44" spans="1:11" hidden="1" x14ac:dyDescent="0.2">
      <c r="A44" s="50" t="s">
        <v>60</v>
      </c>
      <c r="B44" s="40">
        <f>+B35</f>
        <v>21659</v>
      </c>
      <c r="C44" s="51">
        <f>+C35</f>
        <v>171</v>
      </c>
      <c r="D44" s="51"/>
      <c r="E44" s="51">
        <v>6</v>
      </c>
      <c r="F44" s="51"/>
      <c r="G44" s="51"/>
      <c r="H44" s="46">
        <f>+H43+B44</f>
        <v>296695</v>
      </c>
      <c r="I44" s="50" t="s">
        <v>74</v>
      </c>
      <c r="J44" s="46">
        <f>+H44-$B$4</f>
        <v>-306370</v>
      </c>
    </row>
    <row r="45" spans="1:11" hidden="1" x14ac:dyDescent="0.2">
      <c r="A45" s="50" t="s">
        <v>78</v>
      </c>
      <c r="B45" s="40">
        <f>+B33</f>
        <v>344863</v>
      </c>
      <c r="C45" s="51">
        <f>+C33</f>
        <v>290</v>
      </c>
      <c r="D45" s="51"/>
      <c r="E45" s="51">
        <v>3</v>
      </c>
      <c r="F45" s="51"/>
      <c r="G45" s="51"/>
      <c r="H45" s="46">
        <f>+H44+B45</f>
        <v>641558</v>
      </c>
      <c r="I45" s="50" t="s">
        <v>74</v>
      </c>
      <c r="J45" s="51"/>
    </row>
    <row r="46" spans="1:11" hidden="1" x14ac:dyDescent="0.2">
      <c r="A46" s="51"/>
      <c r="B46" s="51"/>
      <c r="C46" s="51"/>
      <c r="D46" s="51"/>
      <c r="E46" s="51"/>
      <c r="F46" s="51"/>
      <c r="G46" s="51"/>
      <c r="H46" s="51"/>
      <c r="I46" s="51"/>
      <c r="J46" s="51"/>
    </row>
    <row r="47" spans="1:11" hidden="1" x14ac:dyDescent="0.2"/>
    <row r="48" spans="1:11" hidden="1" x14ac:dyDescent="0.2">
      <c r="A48" s="52" t="s">
        <v>99</v>
      </c>
      <c r="B48" s="51"/>
      <c r="C48" s="51"/>
      <c r="D48" s="51"/>
      <c r="E48" s="51"/>
      <c r="F48" s="50"/>
      <c r="G48" s="50"/>
      <c r="H48" s="50"/>
      <c r="I48" s="50"/>
      <c r="J48" s="51"/>
    </row>
    <row r="49" spans="1:10" hidden="1" x14ac:dyDescent="0.2">
      <c r="A49" s="41" t="s">
        <v>86</v>
      </c>
      <c r="B49" s="53" t="s">
        <v>85</v>
      </c>
      <c r="C49" s="41" t="s">
        <v>84</v>
      </c>
      <c r="D49" s="41"/>
      <c r="E49" s="41" t="s">
        <v>66</v>
      </c>
      <c r="F49" s="41" t="s">
        <v>83</v>
      </c>
      <c r="G49" s="41"/>
      <c r="H49" s="41" t="s">
        <v>81</v>
      </c>
      <c r="I49" s="41" t="s">
        <v>80</v>
      </c>
      <c r="J49" s="41" t="s">
        <v>79</v>
      </c>
    </row>
    <row r="50" spans="1:10" hidden="1" x14ac:dyDescent="0.2">
      <c r="A50" s="50" t="s">
        <v>59</v>
      </c>
      <c r="B50" s="40">
        <f t="shared" ref="B50:C52" si="0">+B40</f>
        <v>143957</v>
      </c>
      <c r="C50" s="51">
        <f t="shared" si="0"/>
        <v>344</v>
      </c>
      <c r="D50" s="51"/>
      <c r="E50" s="51">
        <v>56</v>
      </c>
      <c r="F50" s="50" t="s">
        <v>94</v>
      </c>
      <c r="G50" s="51"/>
      <c r="H50" s="46">
        <f>+B50</f>
        <v>143957</v>
      </c>
      <c r="I50" s="50" t="s">
        <v>77</v>
      </c>
      <c r="J50" s="51"/>
    </row>
    <row r="51" spans="1:10" hidden="1" x14ac:dyDescent="0.2">
      <c r="A51" s="50" t="s">
        <v>58</v>
      </c>
      <c r="B51" s="40">
        <f t="shared" si="0"/>
        <v>27506</v>
      </c>
      <c r="C51" s="51">
        <f t="shared" si="0"/>
        <v>322</v>
      </c>
      <c r="D51" s="51"/>
      <c r="E51" s="50">
        <v>22</v>
      </c>
      <c r="F51" s="50" t="s">
        <v>96</v>
      </c>
      <c r="G51" s="51"/>
      <c r="H51" s="46">
        <f>+H50+B51</f>
        <v>171463</v>
      </c>
      <c r="I51" s="50" t="s">
        <v>77</v>
      </c>
      <c r="J51" s="51"/>
    </row>
    <row r="52" spans="1:10" hidden="1" x14ac:dyDescent="0.2">
      <c r="A52" s="50" t="s">
        <v>75</v>
      </c>
      <c r="B52" s="40">
        <f t="shared" si="0"/>
        <v>29877</v>
      </c>
      <c r="C52" s="51">
        <f t="shared" si="0"/>
        <v>327</v>
      </c>
      <c r="D52" s="51"/>
      <c r="E52" s="50">
        <v>10</v>
      </c>
      <c r="F52" s="50"/>
      <c r="G52" s="51"/>
      <c r="H52" s="46">
        <f>+H51+B52</f>
        <v>201340</v>
      </c>
      <c r="I52" s="50" t="s">
        <v>76</v>
      </c>
      <c r="J52" s="46">
        <f>+H52-$B$4</f>
        <v>-401725</v>
      </c>
    </row>
    <row r="53" spans="1:10" hidden="1" x14ac:dyDescent="0.2">
      <c r="A53" s="50" t="s">
        <v>78</v>
      </c>
      <c r="B53" s="40">
        <f>+B45</f>
        <v>344863</v>
      </c>
      <c r="C53" s="51">
        <f>+C45</f>
        <v>290</v>
      </c>
      <c r="D53" s="51"/>
      <c r="E53" s="51">
        <v>3</v>
      </c>
      <c r="F53" s="51"/>
      <c r="G53" s="51"/>
      <c r="H53" s="46">
        <f>+H52+B53</f>
        <v>546203</v>
      </c>
      <c r="I53" s="50" t="s">
        <v>74</v>
      </c>
      <c r="J53" s="51"/>
    </row>
    <row r="54" spans="1:10" hidden="1" x14ac:dyDescent="0.2">
      <c r="A54" s="50" t="s">
        <v>61</v>
      </c>
      <c r="B54" s="40">
        <f>+B43</f>
        <v>73696</v>
      </c>
      <c r="C54" s="51">
        <f>+C43</f>
        <v>227</v>
      </c>
      <c r="D54" s="51"/>
      <c r="E54" s="51">
        <v>6</v>
      </c>
      <c r="F54" s="51"/>
      <c r="G54" s="51"/>
      <c r="H54" s="46">
        <f>+H53+B54</f>
        <v>619899</v>
      </c>
      <c r="I54" s="50" t="s">
        <v>74</v>
      </c>
      <c r="J54" s="51"/>
    </row>
    <row r="55" spans="1:10" hidden="1" x14ac:dyDescent="0.2">
      <c r="A55" s="50" t="s">
        <v>60</v>
      </c>
      <c r="B55" s="40">
        <f>+B44</f>
        <v>21659</v>
      </c>
      <c r="C55" s="51">
        <f>+C44</f>
        <v>171</v>
      </c>
      <c r="D55" s="51"/>
      <c r="E55" s="51">
        <v>6</v>
      </c>
      <c r="F55" s="51"/>
      <c r="G55" s="51"/>
      <c r="H55" s="46">
        <f>+H54+B55</f>
        <v>641558</v>
      </c>
      <c r="I55" s="50" t="s">
        <v>74</v>
      </c>
      <c r="J55" s="51"/>
    </row>
    <row r="56" spans="1:10" x14ac:dyDescent="0.2">
      <c r="A56" s="37" t="s">
        <v>173</v>
      </c>
    </row>
  </sheetData>
  <sortState xmlns:xlrd2="http://schemas.microsoft.com/office/spreadsheetml/2017/richdata2" ref="A30:M35">
    <sortCondition descending="1" ref="C30:C35"/>
  </sortState>
  <pageMargins left="0.7" right="0.7" top="0.75" bottom="0.75" header="0.3" footer="0.3"/>
  <pageSetup scale="9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view="pageBreakPreview" zoomScaleNormal="100" zoomScaleSheetLayoutView="100" workbookViewId="0">
      <selection activeCell="F5" sqref="F5"/>
    </sheetView>
  </sheetViews>
  <sheetFormatPr defaultColWidth="9.140625" defaultRowHeight="12" x14ac:dyDescent="0.2"/>
  <cols>
    <col min="1" max="1" width="43.5703125" style="3" customWidth="1"/>
    <col min="2" max="3" width="21.5703125" style="3" customWidth="1"/>
    <col min="4" max="4" width="21.85546875" style="3" customWidth="1"/>
    <col min="5" max="5" width="8.7109375" style="3" customWidth="1"/>
    <col min="6" max="6" width="9.140625" style="96"/>
    <col min="7" max="7" width="9.140625" style="3"/>
    <col min="8" max="8" width="13.140625" style="3" customWidth="1"/>
    <col min="9" max="9" width="11.5703125" style="3" bestFit="1" customWidth="1"/>
    <col min="10" max="16384" width="9.140625" style="3"/>
  </cols>
  <sheetData>
    <row r="1" spans="1:7" s="23" customFormat="1" ht="15.75" x14ac:dyDescent="0.25">
      <c r="A1" s="24" t="s">
        <v>278</v>
      </c>
      <c r="F1" s="95"/>
      <c r="G1" s="57"/>
    </row>
    <row r="2" spans="1:7" ht="18" customHeight="1" thickBot="1" x14ac:dyDescent="0.25">
      <c r="A2" s="83" t="s">
        <v>12</v>
      </c>
      <c r="B2" s="22"/>
      <c r="C2" s="82"/>
      <c r="D2" s="66"/>
    </row>
    <row r="3" spans="1:7" ht="18" customHeight="1" thickBot="1" x14ac:dyDescent="0.25">
      <c r="A3" s="83" t="s">
        <v>234</v>
      </c>
      <c r="B3" s="22"/>
      <c r="C3" s="82"/>
      <c r="D3" s="66"/>
    </row>
    <row r="4" spans="1:7" ht="18" customHeight="1" thickBot="1" x14ac:dyDescent="0.25">
      <c r="A4" s="84" t="s">
        <v>273</v>
      </c>
      <c r="B4" s="109"/>
      <c r="C4" s="110"/>
      <c r="D4" s="111"/>
    </row>
    <row r="5" spans="1:7" ht="12.75" thickBot="1" x14ac:dyDescent="0.25">
      <c r="A5" s="112"/>
      <c r="B5" s="113"/>
      <c r="C5" s="113"/>
      <c r="D5" s="113"/>
      <c r="E5" s="114"/>
      <c r="F5" s="97"/>
    </row>
    <row r="6" spans="1:7" ht="24.75" customHeight="1" thickBot="1" x14ac:dyDescent="0.25">
      <c r="A6" s="156" t="s">
        <v>232</v>
      </c>
      <c r="B6" s="157"/>
      <c r="C6" s="157"/>
      <c r="D6" s="157"/>
      <c r="E6" s="158"/>
    </row>
    <row r="7" spans="1:7" ht="27.75" customHeight="1" x14ac:dyDescent="0.2">
      <c r="A7" s="154" t="s">
        <v>274</v>
      </c>
      <c r="B7" s="173"/>
      <c r="C7" s="173"/>
      <c r="D7" s="165"/>
      <c r="E7" s="166"/>
    </row>
    <row r="8" spans="1:7" ht="21" customHeight="1" x14ac:dyDescent="0.2">
      <c r="A8" s="155"/>
      <c r="B8" s="148"/>
      <c r="C8" s="148"/>
      <c r="D8" s="167"/>
      <c r="E8" s="168"/>
    </row>
    <row r="9" spans="1:7" ht="30.75" customHeight="1" x14ac:dyDescent="0.2">
      <c r="A9" s="155" t="s">
        <v>275</v>
      </c>
      <c r="B9" s="148"/>
      <c r="C9" s="148"/>
      <c r="D9" s="167"/>
      <c r="E9" s="168"/>
    </row>
    <row r="10" spans="1:7" ht="20.25" customHeight="1" x14ac:dyDescent="0.2">
      <c r="A10" s="155"/>
      <c r="B10" s="148"/>
      <c r="C10" s="148"/>
      <c r="D10" s="167"/>
      <c r="E10" s="168"/>
    </row>
    <row r="11" spans="1:7" ht="24.75" customHeight="1" x14ac:dyDescent="0.2">
      <c r="A11" s="115" t="s">
        <v>277</v>
      </c>
      <c r="B11" s="148"/>
      <c r="C11" s="148"/>
      <c r="D11" s="167"/>
      <c r="E11" s="168"/>
    </row>
    <row r="12" spans="1:7" ht="32.25" customHeight="1" x14ac:dyDescent="0.2">
      <c r="A12" s="115" t="s">
        <v>276</v>
      </c>
      <c r="B12" s="148"/>
      <c r="C12" s="148"/>
      <c r="D12" s="167"/>
      <c r="E12" s="168"/>
    </row>
    <row r="13" spans="1:7" ht="32.25" customHeight="1" x14ac:dyDescent="0.2">
      <c r="A13" s="116" t="s">
        <v>263</v>
      </c>
      <c r="B13" s="148"/>
      <c r="C13" s="148"/>
      <c r="D13" s="167"/>
      <c r="E13" s="168"/>
    </row>
    <row r="14" spans="1:7" ht="32.25" customHeight="1" x14ac:dyDescent="0.2">
      <c r="A14" s="116" t="s">
        <v>264</v>
      </c>
      <c r="B14" s="148"/>
      <c r="C14" s="148"/>
      <c r="D14" s="167"/>
      <c r="E14" s="168"/>
    </row>
    <row r="15" spans="1:7" ht="32.25" customHeight="1" x14ac:dyDescent="0.2">
      <c r="A15" s="116" t="s">
        <v>265</v>
      </c>
      <c r="B15" s="148"/>
      <c r="C15" s="148"/>
      <c r="D15" s="167"/>
      <c r="E15" s="168"/>
    </row>
    <row r="16" spans="1:7" ht="42.75" customHeight="1" thickBot="1" x14ac:dyDescent="0.25">
      <c r="A16" s="117" t="s">
        <v>237</v>
      </c>
      <c r="B16" s="172"/>
      <c r="C16" s="172"/>
      <c r="D16" s="169"/>
      <c r="E16" s="170"/>
    </row>
    <row r="17" spans="1:9" ht="38.25" customHeight="1" thickBot="1" x14ac:dyDescent="0.25">
      <c r="A17" s="159" t="s">
        <v>184</v>
      </c>
      <c r="B17" s="160"/>
      <c r="C17" s="160"/>
      <c r="D17" s="160"/>
      <c r="E17" s="161"/>
      <c r="I17" s="1"/>
    </row>
    <row r="18" spans="1:9" ht="80.25" customHeight="1" x14ac:dyDescent="0.2">
      <c r="A18" s="129" t="s">
        <v>238</v>
      </c>
      <c r="B18" s="171"/>
      <c r="C18" s="171"/>
      <c r="D18" s="171"/>
      <c r="E18" s="147">
        <f>'Housing First Fidelity'!B108</f>
        <v>0</v>
      </c>
      <c r="F18" s="96">
        <v>7</v>
      </c>
      <c r="I18" s="1"/>
    </row>
    <row r="19" spans="1:9" ht="26.25" customHeight="1" x14ac:dyDescent="0.2">
      <c r="A19" s="130" t="s">
        <v>185</v>
      </c>
      <c r="B19" s="143"/>
      <c r="C19" s="143"/>
      <c r="D19" s="143"/>
      <c r="E19" s="145"/>
      <c r="I19" s="1"/>
    </row>
    <row r="20" spans="1:9" ht="54.75" customHeight="1" x14ac:dyDescent="0.2">
      <c r="A20" s="126" t="s">
        <v>239</v>
      </c>
      <c r="B20" s="143"/>
      <c r="C20" s="143"/>
      <c r="D20" s="143"/>
      <c r="E20" s="145">
        <f>'Housing First Fidelity'!B109</f>
        <v>0</v>
      </c>
      <c r="F20" s="96">
        <v>2.5</v>
      </c>
      <c r="I20" s="1"/>
    </row>
    <row r="21" spans="1:9" ht="27.75" customHeight="1" thickBot="1" x14ac:dyDescent="0.35">
      <c r="A21" s="131" t="s">
        <v>186</v>
      </c>
      <c r="B21" s="144"/>
      <c r="C21" s="144"/>
      <c r="D21" s="144"/>
      <c r="E21" s="146"/>
      <c r="F21" s="100">
        <f>SUM(F18:F20)</f>
        <v>9.5</v>
      </c>
      <c r="G21" s="101" t="s">
        <v>252</v>
      </c>
      <c r="I21" s="1"/>
    </row>
    <row r="22" spans="1:9" ht="24.75" customHeight="1" thickBot="1" x14ac:dyDescent="0.25">
      <c r="A22" s="162" t="s">
        <v>289</v>
      </c>
      <c r="B22" s="163"/>
      <c r="C22" s="163"/>
      <c r="D22" s="163"/>
      <c r="E22" s="164"/>
      <c r="I22" s="1"/>
    </row>
    <row r="23" spans="1:9" s="85" customFormat="1" ht="24.75" customHeight="1" x14ac:dyDescent="0.2">
      <c r="A23" s="121" t="s">
        <v>279</v>
      </c>
      <c r="B23" s="122"/>
      <c r="C23" s="149"/>
      <c r="D23" s="149"/>
      <c r="E23" s="150"/>
      <c r="F23" s="98"/>
      <c r="I23" s="86"/>
    </row>
    <row r="24" spans="1:9" s="85" customFormat="1" ht="24.75" customHeight="1" x14ac:dyDescent="0.2">
      <c r="A24" s="123" t="s">
        <v>281</v>
      </c>
      <c r="B24" s="118"/>
      <c r="C24" s="151"/>
      <c r="D24" s="151"/>
      <c r="E24" s="152"/>
      <c r="F24" s="98"/>
      <c r="I24" s="86"/>
    </row>
    <row r="25" spans="1:9" s="85" customFormat="1" ht="24.75" customHeight="1" x14ac:dyDescent="0.2">
      <c r="A25" s="124" t="s">
        <v>282</v>
      </c>
      <c r="B25" s="134">
        <f>B23-B24</f>
        <v>0</v>
      </c>
      <c r="C25" s="151"/>
      <c r="D25" s="151"/>
      <c r="E25" s="152"/>
      <c r="F25" s="98"/>
      <c r="I25" s="86"/>
    </row>
    <row r="26" spans="1:9" s="85" customFormat="1" ht="24.75" customHeight="1" x14ac:dyDescent="0.2">
      <c r="A26" s="123" t="s">
        <v>286</v>
      </c>
      <c r="B26" s="135" t="e">
        <f>1-(B24/B23)</f>
        <v>#DIV/0!</v>
      </c>
      <c r="C26" s="151"/>
      <c r="D26" s="151"/>
      <c r="E26" s="152"/>
      <c r="F26" s="98"/>
      <c r="I26" s="86"/>
    </row>
    <row r="27" spans="1:9" s="85" customFormat="1" ht="24.75" customHeight="1" x14ac:dyDescent="0.2">
      <c r="A27" s="123" t="s">
        <v>280</v>
      </c>
      <c r="B27" s="118"/>
      <c r="C27" s="151"/>
      <c r="D27" s="151"/>
      <c r="E27" s="152"/>
      <c r="F27" s="98"/>
      <c r="I27" s="86"/>
    </row>
    <row r="28" spans="1:9" s="85" customFormat="1" ht="24.75" customHeight="1" x14ac:dyDescent="0.2">
      <c r="A28" s="123" t="s">
        <v>283</v>
      </c>
      <c r="B28" s="118"/>
      <c r="C28" s="151"/>
      <c r="D28" s="151"/>
      <c r="E28" s="152"/>
      <c r="F28" s="98"/>
      <c r="I28" s="86"/>
    </row>
    <row r="29" spans="1:9" s="85" customFormat="1" ht="24.75" customHeight="1" x14ac:dyDescent="0.2">
      <c r="A29" s="124" t="s">
        <v>284</v>
      </c>
      <c r="B29" s="134">
        <f>B27-B28</f>
        <v>0</v>
      </c>
      <c r="C29" s="151"/>
      <c r="D29" s="151"/>
      <c r="E29" s="152"/>
      <c r="F29" s="98"/>
      <c r="I29" s="86"/>
    </row>
    <row r="30" spans="1:9" s="85" customFormat="1" ht="24.75" customHeight="1" x14ac:dyDescent="0.2">
      <c r="A30" s="123" t="s">
        <v>287</v>
      </c>
      <c r="B30" s="135" t="e">
        <f>1-(B28/B27)</f>
        <v>#DIV/0!</v>
      </c>
      <c r="C30" s="151"/>
      <c r="D30" s="151"/>
      <c r="E30" s="152"/>
      <c r="F30" s="98"/>
      <c r="I30" s="86"/>
    </row>
    <row r="31" spans="1:9" ht="36" x14ac:dyDescent="0.2">
      <c r="A31" s="125" t="s">
        <v>248</v>
      </c>
      <c r="B31" s="143"/>
      <c r="C31" s="143"/>
      <c r="D31" s="143"/>
      <c r="E31" s="132"/>
      <c r="F31" s="96">
        <v>3</v>
      </c>
      <c r="I31" s="1"/>
    </row>
    <row r="32" spans="1:9" ht="44.25" customHeight="1" x14ac:dyDescent="0.2">
      <c r="A32" s="126" t="s">
        <v>285</v>
      </c>
      <c r="B32" s="119" t="e">
        <f>(B23+B27)/B9</f>
        <v>#DIV/0!</v>
      </c>
      <c r="C32" s="143"/>
      <c r="D32" s="143"/>
      <c r="E32" s="153"/>
      <c r="I32" s="1"/>
    </row>
    <row r="33" spans="1:9" ht="48" x14ac:dyDescent="0.2">
      <c r="A33" s="127" t="s">
        <v>14</v>
      </c>
      <c r="B33" s="120" t="s">
        <v>250</v>
      </c>
      <c r="C33" s="120" t="s">
        <v>251</v>
      </c>
      <c r="D33" s="120" t="s">
        <v>233</v>
      </c>
      <c r="E33" s="132"/>
      <c r="F33" s="96">
        <v>3</v>
      </c>
      <c r="I33" s="1"/>
    </row>
    <row r="34" spans="1:9" s="8" customFormat="1" ht="60" customHeight="1" thickBot="1" x14ac:dyDescent="0.25">
      <c r="A34" s="128" t="s">
        <v>249</v>
      </c>
      <c r="B34" s="142"/>
      <c r="C34" s="142"/>
      <c r="D34" s="142"/>
      <c r="E34" s="133"/>
      <c r="F34" s="99">
        <v>3</v>
      </c>
    </row>
    <row r="35" spans="1:9" ht="33.75" customHeight="1" x14ac:dyDescent="0.3">
      <c r="A35" s="88"/>
      <c r="B35" s="88"/>
      <c r="C35" s="88"/>
      <c r="D35" s="89" t="s">
        <v>235</v>
      </c>
      <c r="E35" s="94">
        <f>E18+E20+E31+E33+E34</f>
        <v>0</v>
      </c>
      <c r="F35" s="100">
        <f>SUM(F31:F34)</f>
        <v>9</v>
      </c>
      <c r="G35" s="101" t="s">
        <v>252</v>
      </c>
    </row>
    <row r="36" spans="1:9" ht="14.25" x14ac:dyDescent="0.2">
      <c r="E36" s="87"/>
    </row>
    <row r="37" spans="1:9" ht="23.25" x14ac:dyDescent="0.35">
      <c r="F37" s="102">
        <f>9.5+9</f>
        <v>18.5</v>
      </c>
      <c r="G37" s="3" t="s">
        <v>253</v>
      </c>
    </row>
    <row r="53" spans="1:3" x14ac:dyDescent="0.2">
      <c r="B53" s="5"/>
      <c r="C53" s="5"/>
    </row>
    <row r="56" spans="1:3" x14ac:dyDescent="0.2">
      <c r="A56" s="4"/>
    </row>
  </sheetData>
  <mergeCells count="22">
    <mergeCell ref="A7:A8"/>
    <mergeCell ref="A9:A10"/>
    <mergeCell ref="A6:E6"/>
    <mergeCell ref="A17:E17"/>
    <mergeCell ref="A22:E22"/>
    <mergeCell ref="D7:E16"/>
    <mergeCell ref="B18:D19"/>
    <mergeCell ref="B16:C16"/>
    <mergeCell ref="B15:C15"/>
    <mergeCell ref="B14:C14"/>
    <mergeCell ref="B13:C13"/>
    <mergeCell ref="B12:C12"/>
    <mergeCell ref="B9:C10"/>
    <mergeCell ref="B7:C8"/>
    <mergeCell ref="B34:D34"/>
    <mergeCell ref="B20:D21"/>
    <mergeCell ref="E20:E21"/>
    <mergeCell ref="E18:E19"/>
    <mergeCell ref="B11:C11"/>
    <mergeCell ref="C23:E30"/>
    <mergeCell ref="B31:D31"/>
    <mergeCell ref="C32:E32"/>
  </mergeCells>
  <printOptions horizontalCentered="1" verticalCentered="1"/>
  <pageMargins left="0.25" right="0.25" top="0.25" bottom="0.25" header="0.5" footer="0"/>
  <pageSetup scale="68" orientation="portrait" horizontalDpi="4294967293" r:id="rId1"/>
  <headerFooter alignWithMargins="0"/>
  <rowBreaks count="1" manualBreakCount="1">
    <brk id="1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68446-7D61-4791-966D-6BC5704879E5}">
  <dimension ref="A1:J110"/>
  <sheetViews>
    <sheetView showGridLines="0" view="pageBreakPreview" zoomScaleNormal="100" zoomScaleSheetLayoutView="100" workbookViewId="0">
      <selection activeCell="B108" sqref="B108"/>
    </sheetView>
  </sheetViews>
  <sheetFormatPr defaultRowHeight="12.75" x14ac:dyDescent="0.2"/>
  <cols>
    <col min="1" max="1" width="12.5703125" customWidth="1"/>
    <col min="2" max="2" width="9.140625" customWidth="1"/>
    <col min="3" max="3" width="9.140625" style="73"/>
    <col min="5" max="5" width="9.140625" customWidth="1"/>
    <col min="6" max="6" width="9.140625" style="73"/>
    <col min="8" max="8" width="11.28515625" customWidth="1"/>
    <col min="9" max="9" width="9.140625" style="73"/>
  </cols>
  <sheetData>
    <row r="1" spans="1:10" ht="12.75" customHeight="1" x14ac:dyDescent="0.2">
      <c r="A1" s="174" t="s">
        <v>230</v>
      </c>
      <c r="B1" s="174"/>
      <c r="C1" s="174"/>
      <c r="D1" s="174"/>
      <c r="E1" s="174"/>
      <c r="F1" s="174"/>
      <c r="G1" s="174"/>
      <c r="H1" s="174"/>
      <c r="I1" s="174"/>
      <c r="J1" s="174"/>
    </row>
    <row r="2" spans="1:10" x14ac:dyDescent="0.2">
      <c r="A2" s="174"/>
      <c r="B2" s="174"/>
      <c r="C2" s="174"/>
      <c r="D2" s="174"/>
      <c r="E2" s="174"/>
      <c r="F2" s="174"/>
      <c r="G2" s="174"/>
      <c r="H2" s="174"/>
      <c r="I2" s="174"/>
      <c r="J2" s="174"/>
    </row>
    <row r="3" spans="1:10" x14ac:dyDescent="0.2">
      <c r="A3" s="174"/>
      <c r="B3" s="174"/>
      <c r="C3" s="174"/>
      <c r="D3" s="174"/>
      <c r="E3" s="174"/>
      <c r="F3" s="174"/>
      <c r="G3" s="174"/>
      <c r="H3" s="174"/>
      <c r="I3" s="174"/>
      <c r="J3" s="174"/>
    </row>
    <row r="4" spans="1:10" ht="12.75" customHeight="1" x14ac:dyDescent="0.2">
      <c r="A4" s="174" t="s">
        <v>255</v>
      </c>
      <c r="B4" s="174"/>
      <c r="C4" s="174"/>
      <c r="D4" s="174"/>
      <c r="E4" s="174"/>
      <c r="F4" s="174"/>
      <c r="G4" s="174"/>
      <c r="H4" s="174"/>
      <c r="I4" s="174"/>
      <c r="J4" s="174"/>
    </row>
    <row r="5" spans="1:10" x14ac:dyDescent="0.2">
      <c r="A5" s="174"/>
      <c r="B5" s="174"/>
      <c r="C5" s="174"/>
      <c r="D5" s="174"/>
      <c r="E5" s="174"/>
      <c r="F5" s="174"/>
      <c r="G5" s="174"/>
      <c r="H5" s="174"/>
      <c r="I5" s="174"/>
      <c r="J5" s="174"/>
    </row>
    <row r="7" spans="1:10" x14ac:dyDescent="0.2">
      <c r="A7" s="67" t="s">
        <v>201</v>
      </c>
    </row>
    <row r="8" spans="1:10" x14ac:dyDescent="0.2">
      <c r="A8" s="74" t="s">
        <v>210</v>
      </c>
      <c r="B8" s="180" t="s">
        <v>236</v>
      </c>
      <c r="C8" s="180"/>
      <c r="D8" s="180"/>
      <c r="E8" s="180"/>
      <c r="F8" s="180"/>
      <c r="G8" s="180"/>
      <c r="H8" s="180"/>
      <c r="I8" s="180"/>
      <c r="J8" s="180"/>
    </row>
    <row r="9" spans="1:10" x14ac:dyDescent="0.2">
      <c r="A9" s="75"/>
      <c r="B9" s="180"/>
      <c r="C9" s="180"/>
      <c r="D9" s="180"/>
      <c r="E9" s="180"/>
      <c r="F9" s="180"/>
      <c r="G9" s="180"/>
      <c r="H9" s="180"/>
      <c r="I9" s="180"/>
      <c r="J9" s="180"/>
    </row>
    <row r="10" spans="1:10" x14ac:dyDescent="0.2">
      <c r="A10" s="75"/>
      <c r="G10" s="68"/>
      <c r="H10" s="68"/>
      <c r="I10" s="78"/>
      <c r="J10" s="68"/>
    </row>
    <row r="11" spans="1:10" x14ac:dyDescent="0.2">
      <c r="A11" s="75"/>
      <c r="B11" s="72" t="s">
        <v>206</v>
      </c>
      <c r="C11" s="77"/>
      <c r="D11" s="68"/>
      <c r="E11" s="72" t="s">
        <v>207</v>
      </c>
      <c r="F11" s="77"/>
      <c r="G11" s="68"/>
      <c r="H11" s="76" t="s">
        <v>229</v>
      </c>
      <c r="I11" s="77"/>
      <c r="J11" s="68"/>
    </row>
    <row r="12" spans="1:10" x14ac:dyDescent="0.2">
      <c r="A12" s="75"/>
    </row>
    <row r="13" spans="1:10" x14ac:dyDescent="0.2">
      <c r="A13" s="74" t="s">
        <v>211</v>
      </c>
      <c r="B13" s="180" t="s">
        <v>208</v>
      </c>
      <c r="C13" s="180"/>
      <c r="D13" s="180"/>
      <c r="E13" s="180"/>
      <c r="F13" s="180"/>
      <c r="G13" s="180"/>
      <c r="H13" s="180"/>
      <c r="I13" s="180"/>
      <c r="J13" s="180"/>
    </row>
    <row r="14" spans="1:10" x14ac:dyDescent="0.2">
      <c r="A14" s="75"/>
      <c r="B14" s="180"/>
      <c r="C14" s="180"/>
      <c r="D14" s="180"/>
      <c r="E14" s="180"/>
      <c r="F14" s="180"/>
      <c r="G14" s="180"/>
      <c r="H14" s="180"/>
      <c r="I14" s="180"/>
      <c r="J14" s="180"/>
    </row>
    <row r="15" spans="1:10" x14ac:dyDescent="0.2">
      <c r="A15" s="75"/>
      <c r="B15" s="180"/>
      <c r="C15" s="180"/>
      <c r="D15" s="180"/>
      <c r="E15" s="180"/>
      <c r="F15" s="180"/>
      <c r="G15" s="180"/>
      <c r="H15" s="180"/>
      <c r="I15" s="180"/>
      <c r="J15" s="180"/>
    </row>
    <row r="16" spans="1:10" x14ac:dyDescent="0.2">
      <c r="A16" s="75"/>
      <c r="B16" s="68"/>
      <c r="C16" s="78"/>
      <c r="D16" s="68"/>
      <c r="E16" s="68"/>
      <c r="F16" s="78"/>
      <c r="G16" s="68"/>
      <c r="H16" s="68"/>
      <c r="I16" s="78"/>
      <c r="J16" s="68"/>
    </row>
    <row r="17" spans="1:10" x14ac:dyDescent="0.2">
      <c r="A17" s="75"/>
      <c r="B17" s="72" t="s">
        <v>206</v>
      </c>
      <c r="C17" s="77"/>
      <c r="D17" s="68"/>
      <c r="E17" s="72" t="s">
        <v>207</v>
      </c>
      <c r="F17" s="77"/>
      <c r="H17" s="76" t="s">
        <v>229</v>
      </c>
      <c r="I17" s="77"/>
    </row>
    <row r="18" spans="1:10" x14ac:dyDescent="0.2">
      <c r="A18" s="75"/>
    </row>
    <row r="19" spans="1:10" x14ac:dyDescent="0.2">
      <c r="A19" s="74" t="s">
        <v>212</v>
      </c>
      <c r="B19" s="179" t="s">
        <v>187</v>
      </c>
      <c r="C19" s="179"/>
      <c r="D19" s="179"/>
      <c r="E19" s="179"/>
      <c r="F19" s="179"/>
      <c r="G19" s="179"/>
      <c r="H19" s="179"/>
      <c r="I19" s="179"/>
      <c r="J19" s="179"/>
    </row>
    <row r="20" spans="1:10" x14ac:dyDescent="0.2">
      <c r="A20" s="75"/>
      <c r="B20" s="179"/>
      <c r="C20" s="179"/>
      <c r="D20" s="179"/>
      <c r="E20" s="179"/>
      <c r="F20" s="179"/>
      <c r="G20" s="179"/>
      <c r="H20" s="179"/>
      <c r="I20" s="179"/>
      <c r="J20" s="179"/>
    </row>
    <row r="21" spans="1:10" x14ac:dyDescent="0.2">
      <c r="A21" s="75"/>
      <c r="B21" s="69"/>
      <c r="C21" s="79"/>
      <c r="D21" s="69"/>
      <c r="E21" s="69"/>
      <c r="F21" s="79"/>
      <c r="G21" s="69"/>
      <c r="H21" s="69"/>
      <c r="I21" s="79"/>
      <c r="J21" s="69"/>
    </row>
    <row r="22" spans="1:10" x14ac:dyDescent="0.2">
      <c r="A22" s="75"/>
      <c r="B22" s="72" t="s">
        <v>206</v>
      </c>
      <c r="C22" s="77"/>
      <c r="D22" s="68"/>
      <c r="E22" s="72" t="s">
        <v>207</v>
      </c>
      <c r="F22" s="77"/>
      <c r="H22" s="76" t="s">
        <v>229</v>
      </c>
      <c r="I22" s="77"/>
    </row>
    <row r="23" spans="1:10" x14ac:dyDescent="0.2">
      <c r="A23" s="75"/>
    </row>
    <row r="24" spans="1:10" x14ac:dyDescent="0.2">
      <c r="A24" s="74" t="s">
        <v>213</v>
      </c>
      <c r="B24" s="179" t="s">
        <v>188</v>
      </c>
      <c r="C24" s="179"/>
      <c r="D24" s="179"/>
      <c r="E24" s="179"/>
      <c r="F24" s="179"/>
      <c r="G24" s="179"/>
      <c r="H24" s="179"/>
      <c r="I24" s="179"/>
      <c r="J24" s="179"/>
    </row>
    <row r="25" spans="1:10" x14ac:dyDescent="0.2">
      <c r="A25" s="75"/>
      <c r="B25" s="179"/>
      <c r="C25" s="179"/>
      <c r="D25" s="179"/>
      <c r="E25" s="179"/>
      <c r="F25" s="179"/>
      <c r="G25" s="179"/>
      <c r="H25" s="179"/>
      <c r="I25" s="179"/>
      <c r="J25" s="179"/>
    </row>
    <row r="26" spans="1:10" x14ac:dyDescent="0.2">
      <c r="A26" s="75"/>
      <c r="B26" s="69"/>
      <c r="C26" s="79"/>
      <c r="D26" s="69"/>
      <c r="E26" s="69"/>
      <c r="F26" s="79"/>
      <c r="G26" s="69"/>
      <c r="H26" s="69"/>
      <c r="I26" s="79"/>
      <c r="J26" s="69"/>
    </row>
    <row r="27" spans="1:10" x14ac:dyDescent="0.2">
      <c r="A27" s="75"/>
      <c r="B27" s="72" t="s">
        <v>206</v>
      </c>
      <c r="C27" s="77"/>
      <c r="D27" s="68"/>
      <c r="E27" s="72" t="s">
        <v>207</v>
      </c>
      <c r="F27" s="77"/>
      <c r="H27" s="76" t="s">
        <v>229</v>
      </c>
      <c r="I27" s="77"/>
    </row>
    <row r="28" spans="1:10" x14ac:dyDescent="0.2">
      <c r="A28" s="75"/>
    </row>
    <row r="29" spans="1:10" x14ac:dyDescent="0.2">
      <c r="A29" s="74" t="s">
        <v>214</v>
      </c>
      <c r="B29" s="180" t="s">
        <v>189</v>
      </c>
      <c r="C29" s="180"/>
      <c r="D29" s="180"/>
      <c r="E29" s="180"/>
      <c r="F29" s="180"/>
      <c r="G29" s="180"/>
      <c r="H29" s="180"/>
      <c r="I29" s="180"/>
      <c r="J29" s="180"/>
    </row>
    <row r="30" spans="1:10" x14ac:dyDescent="0.2">
      <c r="A30" s="75"/>
      <c r="B30" s="180"/>
      <c r="C30" s="180"/>
      <c r="D30" s="180"/>
      <c r="E30" s="180"/>
      <c r="F30" s="180"/>
      <c r="G30" s="180"/>
      <c r="H30" s="180"/>
      <c r="I30" s="180"/>
      <c r="J30" s="180"/>
    </row>
    <row r="31" spans="1:10" x14ac:dyDescent="0.2">
      <c r="A31" s="75"/>
      <c r="B31" s="68"/>
      <c r="C31" s="78"/>
      <c r="D31" s="68"/>
      <c r="E31" s="68"/>
      <c r="F31" s="78"/>
      <c r="G31" s="68"/>
      <c r="H31" s="68"/>
      <c r="I31" s="78"/>
      <c r="J31" s="68"/>
    </row>
    <row r="32" spans="1:10" x14ac:dyDescent="0.2">
      <c r="A32" s="75"/>
      <c r="B32" s="72" t="s">
        <v>206</v>
      </c>
      <c r="C32" s="77"/>
      <c r="D32" s="68"/>
      <c r="E32" s="72" t="s">
        <v>207</v>
      </c>
      <c r="F32" s="77"/>
      <c r="H32" s="76" t="s">
        <v>229</v>
      </c>
      <c r="I32" s="77"/>
    </row>
    <row r="33" spans="1:10" x14ac:dyDescent="0.2">
      <c r="A33" s="75"/>
    </row>
    <row r="34" spans="1:10" x14ac:dyDescent="0.2">
      <c r="A34" s="74" t="s">
        <v>215</v>
      </c>
      <c r="B34" s="183" t="s">
        <v>190</v>
      </c>
      <c r="C34" s="183"/>
      <c r="D34" s="183"/>
      <c r="E34" s="183"/>
      <c r="F34" s="183"/>
      <c r="G34" s="183"/>
      <c r="H34" s="183"/>
      <c r="I34" s="183"/>
      <c r="J34" s="183"/>
    </row>
    <row r="35" spans="1:10" x14ac:dyDescent="0.2">
      <c r="A35" s="75"/>
    </row>
    <row r="36" spans="1:10" x14ac:dyDescent="0.2">
      <c r="A36" s="75"/>
      <c r="B36" s="72" t="s">
        <v>206</v>
      </c>
      <c r="C36" s="77"/>
      <c r="D36" s="68"/>
      <c r="E36" s="72" t="s">
        <v>207</v>
      </c>
      <c r="F36" s="77"/>
      <c r="H36" s="76" t="s">
        <v>229</v>
      </c>
      <c r="I36" s="77"/>
    </row>
    <row r="37" spans="1:10" x14ac:dyDescent="0.2">
      <c r="A37" s="75"/>
    </row>
    <row r="38" spans="1:10" x14ac:dyDescent="0.2">
      <c r="A38" s="74" t="s">
        <v>216</v>
      </c>
      <c r="B38" s="180" t="s">
        <v>209</v>
      </c>
      <c r="C38" s="179"/>
      <c r="D38" s="179"/>
      <c r="E38" s="179"/>
      <c r="F38" s="179"/>
      <c r="G38" s="179"/>
      <c r="H38" s="179"/>
      <c r="I38" s="179"/>
      <c r="J38" s="179"/>
    </row>
    <row r="39" spans="1:10" x14ac:dyDescent="0.2">
      <c r="A39" s="75"/>
      <c r="B39" s="179"/>
      <c r="C39" s="179"/>
      <c r="D39" s="179"/>
      <c r="E39" s="179"/>
      <c r="F39" s="179"/>
      <c r="G39" s="179"/>
      <c r="H39" s="179"/>
      <c r="I39" s="179"/>
      <c r="J39" s="179"/>
    </row>
    <row r="40" spans="1:10" x14ac:dyDescent="0.2">
      <c r="A40" s="75"/>
      <c r="B40" s="179"/>
      <c r="C40" s="179"/>
      <c r="D40" s="179"/>
      <c r="E40" s="179"/>
      <c r="F40" s="179"/>
      <c r="G40" s="179"/>
      <c r="H40" s="179"/>
      <c r="I40" s="179"/>
      <c r="J40" s="179"/>
    </row>
    <row r="41" spans="1:10" x14ac:dyDescent="0.2">
      <c r="A41" s="75"/>
      <c r="B41" s="69"/>
      <c r="C41" s="79"/>
      <c r="D41" s="69"/>
      <c r="E41" s="69"/>
      <c r="F41" s="79"/>
      <c r="G41" s="69"/>
      <c r="H41" s="69"/>
      <c r="I41" s="79"/>
      <c r="J41" s="69"/>
    </row>
    <row r="42" spans="1:10" x14ac:dyDescent="0.2">
      <c r="A42" s="75"/>
      <c r="B42" s="72" t="s">
        <v>206</v>
      </c>
      <c r="C42" s="77"/>
      <c r="D42" s="68"/>
      <c r="E42" s="72" t="s">
        <v>207</v>
      </c>
      <c r="F42" s="77"/>
      <c r="H42" s="76" t="s">
        <v>229</v>
      </c>
      <c r="I42" s="77"/>
    </row>
    <row r="43" spans="1:10" x14ac:dyDescent="0.2">
      <c r="A43" s="75"/>
    </row>
    <row r="44" spans="1:10" x14ac:dyDescent="0.2">
      <c r="A44" s="74" t="s">
        <v>217</v>
      </c>
      <c r="B44" s="183" t="s">
        <v>191</v>
      </c>
      <c r="C44" s="183"/>
      <c r="D44" s="183"/>
      <c r="E44" s="183"/>
      <c r="F44" s="183"/>
      <c r="G44" s="183"/>
      <c r="H44" s="183"/>
      <c r="I44" s="183"/>
      <c r="J44" s="183"/>
    </row>
    <row r="45" spans="1:10" x14ac:dyDescent="0.2">
      <c r="A45" s="75"/>
    </row>
    <row r="46" spans="1:10" x14ac:dyDescent="0.2">
      <c r="A46" s="75"/>
      <c r="B46" s="72" t="s">
        <v>206</v>
      </c>
      <c r="C46" s="77"/>
      <c r="D46" s="68"/>
      <c r="E46" s="72" t="s">
        <v>207</v>
      </c>
      <c r="F46" s="77"/>
      <c r="H46" s="76" t="s">
        <v>229</v>
      </c>
      <c r="I46" s="77"/>
    </row>
    <row r="47" spans="1:10" x14ac:dyDescent="0.2">
      <c r="A47" s="75"/>
    </row>
    <row r="48" spans="1:10" x14ac:dyDescent="0.2">
      <c r="A48" s="74" t="s">
        <v>218</v>
      </c>
      <c r="B48" s="183" t="s">
        <v>196</v>
      </c>
      <c r="C48" s="183"/>
      <c r="D48" s="183"/>
      <c r="E48" s="183"/>
      <c r="F48" s="183"/>
      <c r="G48" s="183"/>
      <c r="H48" s="183"/>
      <c r="I48" s="183"/>
      <c r="J48" s="183"/>
    </row>
    <row r="49" spans="1:10" x14ac:dyDescent="0.2">
      <c r="A49" s="75"/>
    </row>
    <row r="50" spans="1:10" x14ac:dyDescent="0.2">
      <c r="A50" s="75"/>
      <c r="B50" s="72" t="s">
        <v>206</v>
      </c>
      <c r="C50" s="77"/>
      <c r="D50" s="68"/>
      <c r="E50" s="72" t="s">
        <v>207</v>
      </c>
      <c r="F50" s="77"/>
      <c r="H50" s="76" t="s">
        <v>229</v>
      </c>
      <c r="I50" s="77"/>
    </row>
    <row r="51" spans="1:10" x14ac:dyDescent="0.2">
      <c r="A51" s="75"/>
    </row>
    <row r="52" spans="1:10" x14ac:dyDescent="0.2">
      <c r="A52" s="74" t="s">
        <v>219</v>
      </c>
      <c r="B52" s="179" t="s">
        <v>195</v>
      </c>
      <c r="C52" s="179"/>
      <c r="D52" s="179"/>
      <c r="E52" s="179"/>
      <c r="F52" s="179"/>
      <c r="G52" s="179"/>
      <c r="H52" s="179"/>
      <c r="I52" s="179"/>
      <c r="J52" s="179"/>
    </row>
    <row r="53" spans="1:10" x14ac:dyDescent="0.2">
      <c r="A53" s="75"/>
      <c r="B53" s="179"/>
      <c r="C53" s="179"/>
      <c r="D53" s="179"/>
      <c r="E53" s="179"/>
      <c r="F53" s="179"/>
      <c r="G53" s="179"/>
      <c r="H53" s="179"/>
      <c r="I53" s="179"/>
      <c r="J53" s="179"/>
    </row>
    <row r="54" spans="1:10" x14ac:dyDescent="0.2">
      <c r="A54" s="75"/>
      <c r="B54" s="69"/>
      <c r="C54" s="79"/>
      <c r="D54" s="69"/>
      <c r="E54" s="69"/>
      <c r="F54" s="79"/>
      <c r="G54" s="69"/>
      <c r="H54" s="69"/>
      <c r="I54" s="79"/>
      <c r="J54" s="69"/>
    </row>
    <row r="55" spans="1:10" x14ac:dyDescent="0.2">
      <c r="A55" s="75"/>
      <c r="B55" s="72" t="s">
        <v>206</v>
      </c>
      <c r="C55" s="77"/>
      <c r="D55" s="68"/>
      <c r="E55" s="72" t="s">
        <v>207</v>
      </c>
      <c r="F55" s="77"/>
      <c r="G55" s="69"/>
      <c r="H55" s="76" t="s">
        <v>229</v>
      </c>
      <c r="I55" s="77"/>
      <c r="J55" s="69"/>
    </row>
    <row r="56" spans="1:10" x14ac:dyDescent="0.2">
      <c r="A56" s="75"/>
      <c r="B56" s="70"/>
      <c r="C56" s="80"/>
      <c r="D56" s="70"/>
      <c r="E56" s="70"/>
      <c r="F56" s="80"/>
      <c r="G56" s="70"/>
      <c r="H56" s="70"/>
      <c r="I56" s="80"/>
      <c r="J56" s="70"/>
    </row>
    <row r="57" spans="1:10" x14ac:dyDescent="0.2">
      <c r="A57" s="74" t="s">
        <v>220</v>
      </c>
      <c r="B57" s="181" t="s">
        <v>200</v>
      </c>
      <c r="C57" s="182"/>
      <c r="D57" s="182"/>
      <c r="E57" s="182"/>
      <c r="F57" s="182"/>
      <c r="G57" s="182"/>
      <c r="H57" s="182"/>
      <c r="I57" s="182"/>
      <c r="J57" s="182"/>
    </row>
    <row r="58" spans="1:10" x14ac:dyDescent="0.2">
      <c r="A58" s="75"/>
      <c r="B58" s="182"/>
      <c r="C58" s="182"/>
      <c r="D58" s="182"/>
      <c r="E58" s="182"/>
      <c r="F58" s="182"/>
      <c r="G58" s="182"/>
      <c r="H58" s="182"/>
      <c r="I58" s="182"/>
      <c r="J58" s="182"/>
    </row>
    <row r="59" spans="1:10" x14ac:dyDescent="0.2">
      <c r="A59" s="75"/>
      <c r="B59" s="70"/>
      <c r="C59" s="80"/>
      <c r="D59" s="70"/>
      <c r="E59" s="70"/>
      <c r="F59" s="80"/>
      <c r="G59" s="70"/>
      <c r="H59" s="70"/>
      <c r="I59" s="80"/>
      <c r="J59" s="70"/>
    </row>
    <row r="60" spans="1:10" x14ac:dyDescent="0.2">
      <c r="A60" s="75"/>
      <c r="B60" s="72" t="s">
        <v>206</v>
      </c>
      <c r="C60" s="77"/>
      <c r="D60" s="68"/>
      <c r="E60" s="72" t="s">
        <v>207</v>
      </c>
      <c r="F60" s="77"/>
      <c r="G60" s="71"/>
      <c r="H60" s="76" t="s">
        <v>229</v>
      </c>
      <c r="I60" s="77"/>
      <c r="J60" s="71"/>
    </row>
    <row r="61" spans="1:10" x14ac:dyDescent="0.2">
      <c r="A61" s="75"/>
      <c r="B61" s="71"/>
      <c r="C61" s="81"/>
      <c r="D61" s="71"/>
      <c r="E61" s="71"/>
      <c r="F61" s="81"/>
      <c r="G61" s="71"/>
      <c r="H61" s="71"/>
      <c r="I61" s="81"/>
      <c r="J61" s="71"/>
    </row>
    <row r="62" spans="1:10" x14ac:dyDescent="0.2">
      <c r="B62" s="181" t="s">
        <v>198</v>
      </c>
      <c r="C62" s="182"/>
      <c r="D62" s="182"/>
      <c r="E62" s="182"/>
      <c r="F62" s="182"/>
      <c r="G62" s="182"/>
      <c r="H62" s="182"/>
      <c r="I62" s="182"/>
      <c r="J62" s="182"/>
    </row>
    <row r="63" spans="1:10" x14ac:dyDescent="0.2">
      <c r="A63" s="74" t="s">
        <v>221</v>
      </c>
      <c r="B63" s="182"/>
      <c r="C63" s="182"/>
      <c r="D63" s="182"/>
      <c r="E63" s="182"/>
      <c r="F63" s="182"/>
      <c r="G63" s="182"/>
      <c r="H63" s="182"/>
      <c r="I63" s="182"/>
      <c r="J63" s="182"/>
    </row>
    <row r="64" spans="1:10" x14ac:dyDescent="0.2">
      <c r="A64" s="75"/>
      <c r="B64" s="182"/>
      <c r="C64" s="182"/>
      <c r="D64" s="182"/>
      <c r="E64" s="182"/>
      <c r="F64" s="182"/>
      <c r="G64" s="182"/>
      <c r="H64" s="182"/>
      <c r="I64" s="182"/>
      <c r="J64" s="182"/>
    </row>
    <row r="65" spans="1:10" x14ac:dyDescent="0.2">
      <c r="A65" s="75"/>
      <c r="B65" s="70"/>
      <c r="C65" s="80"/>
      <c r="D65" s="70"/>
      <c r="E65" s="70"/>
      <c r="F65" s="80"/>
      <c r="G65" s="70"/>
      <c r="H65" s="70"/>
      <c r="I65" s="80"/>
      <c r="J65" s="70"/>
    </row>
    <row r="66" spans="1:10" x14ac:dyDescent="0.2">
      <c r="A66" s="75"/>
      <c r="B66" s="72" t="s">
        <v>206</v>
      </c>
      <c r="C66" s="77"/>
      <c r="D66" s="68"/>
      <c r="E66" s="72" t="s">
        <v>207</v>
      </c>
      <c r="F66" s="77"/>
      <c r="G66" s="70"/>
      <c r="H66" s="76" t="s">
        <v>229</v>
      </c>
      <c r="I66" s="77"/>
      <c r="J66" s="70"/>
    </row>
    <row r="67" spans="1:10" x14ac:dyDescent="0.2">
      <c r="A67" s="75"/>
      <c r="B67" s="70"/>
      <c r="C67" s="80"/>
      <c r="D67" s="70"/>
      <c r="E67" s="70"/>
      <c r="F67" s="80"/>
      <c r="G67" s="70"/>
      <c r="H67" s="70"/>
      <c r="I67" s="80"/>
      <c r="J67" s="70"/>
    </row>
    <row r="68" spans="1:10" x14ac:dyDescent="0.2">
      <c r="A68" s="74" t="s">
        <v>222</v>
      </c>
      <c r="B68" s="181" t="s">
        <v>231</v>
      </c>
      <c r="C68" s="182"/>
      <c r="D68" s="182"/>
      <c r="E68" s="182"/>
      <c r="F68" s="182"/>
      <c r="G68" s="182"/>
      <c r="H68" s="182"/>
      <c r="I68" s="182"/>
      <c r="J68" s="182"/>
    </row>
    <row r="69" spans="1:10" x14ac:dyDescent="0.2">
      <c r="A69" s="75"/>
      <c r="B69" s="182"/>
      <c r="C69" s="182"/>
      <c r="D69" s="182"/>
      <c r="E69" s="182"/>
      <c r="F69" s="182"/>
      <c r="G69" s="182"/>
      <c r="H69" s="182"/>
      <c r="I69" s="182"/>
      <c r="J69" s="182"/>
    </row>
    <row r="70" spans="1:10" x14ac:dyDescent="0.2">
      <c r="A70" s="75"/>
      <c r="B70" s="182"/>
      <c r="C70" s="182"/>
      <c r="D70" s="182"/>
      <c r="E70" s="182"/>
      <c r="F70" s="182"/>
      <c r="G70" s="182"/>
      <c r="H70" s="182"/>
      <c r="I70" s="182"/>
      <c r="J70" s="182"/>
    </row>
    <row r="71" spans="1:10" x14ac:dyDescent="0.2">
      <c r="A71" s="75"/>
      <c r="B71" s="70"/>
      <c r="C71" s="80"/>
      <c r="D71" s="70"/>
      <c r="E71" s="70"/>
      <c r="F71" s="80"/>
      <c r="G71" s="70"/>
      <c r="H71" s="70"/>
      <c r="I71" s="80"/>
      <c r="J71" s="70"/>
    </row>
    <row r="72" spans="1:10" x14ac:dyDescent="0.2">
      <c r="A72" s="75"/>
      <c r="B72" s="72" t="s">
        <v>206</v>
      </c>
      <c r="C72" s="77"/>
      <c r="D72" s="68"/>
      <c r="E72" s="72" t="s">
        <v>207</v>
      </c>
      <c r="F72" s="77"/>
      <c r="G72" s="70"/>
      <c r="H72" s="76" t="s">
        <v>229</v>
      </c>
      <c r="I72" s="77"/>
      <c r="J72" s="70"/>
    </row>
    <row r="73" spans="1:10" x14ac:dyDescent="0.2">
      <c r="A73" s="75"/>
      <c r="B73" s="71"/>
      <c r="C73" s="81"/>
      <c r="D73" s="71"/>
      <c r="E73" s="71"/>
      <c r="F73" s="81"/>
      <c r="G73" s="71"/>
      <c r="H73" s="71"/>
      <c r="I73" s="81"/>
      <c r="J73" s="71"/>
    </row>
    <row r="74" spans="1:10" x14ac:dyDescent="0.2">
      <c r="A74" s="74" t="s">
        <v>223</v>
      </c>
      <c r="B74" s="181" t="s">
        <v>197</v>
      </c>
      <c r="C74" s="182"/>
      <c r="D74" s="182"/>
      <c r="E74" s="182"/>
      <c r="F74" s="182"/>
      <c r="G74" s="182"/>
      <c r="H74" s="182"/>
      <c r="I74" s="182"/>
      <c r="J74" s="182"/>
    </row>
    <row r="75" spans="1:10" x14ac:dyDescent="0.2">
      <c r="A75" s="75"/>
      <c r="B75" s="182"/>
      <c r="C75" s="182"/>
      <c r="D75" s="182"/>
      <c r="E75" s="182"/>
      <c r="F75" s="182"/>
      <c r="G75" s="182"/>
      <c r="H75" s="182"/>
      <c r="I75" s="182"/>
      <c r="J75" s="182"/>
    </row>
    <row r="76" spans="1:10" x14ac:dyDescent="0.2">
      <c r="A76" s="75"/>
      <c r="B76" s="182"/>
      <c r="C76" s="182"/>
      <c r="D76" s="182"/>
      <c r="E76" s="182"/>
      <c r="F76" s="182"/>
      <c r="G76" s="182"/>
      <c r="H76" s="182"/>
      <c r="I76" s="182"/>
      <c r="J76" s="182"/>
    </row>
    <row r="77" spans="1:10" x14ac:dyDescent="0.2">
      <c r="B77" s="70"/>
      <c r="C77" s="80"/>
      <c r="D77" s="70"/>
      <c r="E77" s="70"/>
      <c r="F77" s="80"/>
      <c r="G77" s="70"/>
      <c r="H77" s="70"/>
      <c r="I77" s="80"/>
      <c r="J77" s="70"/>
    </row>
    <row r="78" spans="1:10" x14ac:dyDescent="0.2">
      <c r="B78" s="72" t="s">
        <v>206</v>
      </c>
      <c r="C78" s="77"/>
      <c r="D78" s="68"/>
      <c r="E78" s="72" t="s">
        <v>207</v>
      </c>
      <c r="F78" s="77"/>
      <c r="G78" s="70"/>
      <c r="H78" s="76" t="s">
        <v>229</v>
      </c>
      <c r="I78" s="77"/>
      <c r="J78" s="70"/>
    </row>
    <row r="79" spans="1:10" x14ac:dyDescent="0.2">
      <c r="B79" s="70"/>
      <c r="C79" s="80"/>
      <c r="D79" s="70"/>
      <c r="E79" s="70"/>
      <c r="F79" s="80"/>
      <c r="G79" s="70"/>
      <c r="H79" s="70"/>
      <c r="I79" s="80"/>
      <c r="J79" s="70"/>
    </row>
    <row r="80" spans="1:10" x14ac:dyDescent="0.2">
      <c r="A80" s="67" t="s">
        <v>202</v>
      </c>
    </row>
    <row r="81" spans="1:10" x14ac:dyDescent="0.2">
      <c r="A81" s="74" t="s">
        <v>224</v>
      </c>
      <c r="B81" s="179" t="s">
        <v>192</v>
      </c>
      <c r="C81" s="179"/>
      <c r="D81" s="179"/>
      <c r="E81" s="179"/>
      <c r="F81" s="179"/>
      <c r="G81" s="179"/>
      <c r="H81" s="179"/>
      <c r="I81" s="179"/>
      <c r="J81" s="179"/>
    </row>
    <row r="82" spans="1:10" x14ac:dyDescent="0.2">
      <c r="A82" s="75"/>
      <c r="B82" s="179"/>
      <c r="C82" s="179"/>
      <c r="D82" s="179"/>
      <c r="E82" s="179"/>
      <c r="F82" s="179"/>
      <c r="G82" s="179"/>
      <c r="H82" s="179"/>
      <c r="I82" s="179"/>
      <c r="J82" s="179"/>
    </row>
    <row r="83" spans="1:10" x14ac:dyDescent="0.2">
      <c r="A83" s="75"/>
      <c r="B83" s="69"/>
      <c r="C83" s="79"/>
      <c r="D83" s="69"/>
      <c r="E83" s="69"/>
      <c r="F83" s="79"/>
      <c r="G83" s="69"/>
      <c r="H83" s="69"/>
      <c r="I83" s="79"/>
      <c r="J83" s="69"/>
    </row>
    <row r="84" spans="1:10" x14ac:dyDescent="0.2">
      <c r="A84" s="75"/>
      <c r="B84" s="72" t="s">
        <v>206</v>
      </c>
      <c r="C84" s="77"/>
      <c r="D84" s="68"/>
      <c r="E84" s="72" t="s">
        <v>207</v>
      </c>
      <c r="F84" s="77"/>
      <c r="H84" s="76" t="s">
        <v>229</v>
      </c>
      <c r="I84" s="77"/>
    </row>
    <row r="85" spans="1:10" x14ac:dyDescent="0.2">
      <c r="A85" s="75"/>
    </row>
    <row r="86" spans="1:10" x14ac:dyDescent="0.2">
      <c r="A86" s="74" t="s">
        <v>225</v>
      </c>
      <c r="B86" s="179" t="s">
        <v>193</v>
      </c>
      <c r="C86" s="179"/>
      <c r="D86" s="179"/>
      <c r="E86" s="179"/>
      <c r="F86" s="179"/>
      <c r="G86" s="179"/>
      <c r="H86" s="179"/>
      <c r="I86" s="179"/>
      <c r="J86" s="179"/>
    </row>
    <row r="87" spans="1:10" x14ac:dyDescent="0.2">
      <c r="A87" s="75"/>
      <c r="B87" s="179"/>
      <c r="C87" s="179"/>
      <c r="D87" s="179"/>
      <c r="E87" s="179"/>
      <c r="F87" s="179"/>
      <c r="G87" s="179"/>
      <c r="H87" s="179"/>
      <c r="I87" s="179"/>
      <c r="J87" s="179"/>
    </row>
    <row r="88" spans="1:10" x14ac:dyDescent="0.2">
      <c r="A88" s="75"/>
      <c r="B88" s="179"/>
      <c r="C88" s="179"/>
      <c r="D88" s="179"/>
      <c r="E88" s="179"/>
      <c r="F88" s="179"/>
      <c r="G88" s="179"/>
      <c r="H88" s="179"/>
      <c r="I88" s="179"/>
      <c r="J88" s="179"/>
    </row>
    <row r="89" spans="1:10" x14ac:dyDescent="0.2">
      <c r="A89" s="75"/>
      <c r="B89" s="69"/>
      <c r="C89" s="79"/>
      <c r="D89" s="69"/>
      <c r="E89" s="69"/>
      <c r="F89" s="79"/>
      <c r="G89" s="69"/>
      <c r="H89" s="69"/>
      <c r="I89" s="79"/>
      <c r="J89" s="69"/>
    </row>
    <row r="90" spans="1:10" x14ac:dyDescent="0.2">
      <c r="A90" s="75"/>
      <c r="B90" s="72" t="s">
        <v>206</v>
      </c>
      <c r="C90" s="77"/>
      <c r="D90" s="68"/>
      <c r="E90" s="72" t="s">
        <v>207</v>
      </c>
      <c r="F90" s="77"/>
      <c r="G90" s="69"/>
      <c r="H90" s="76" t="s">
        <v>229</v>
      </c>
      <c r="I90" s="77"/>
      <c r="J90" s="69"/>
    </row>
    <row r="91" spans="1:10" x14ac:dyDescent="0.2">
      <c r="A91" s="75"/>
    </row>
    <row r="92" spans="1:10" x14ac:dyDescent="0.2">
      <c r="A92" s="74" t="s">
        <v>226</v>
      </c>
      <c r="B92" s="179" t="s">
        <v>194</v>
      </c>
      <c r="C92" s="179"/>
      <c r="D92" s="179"/>
      <c r="E92" s="179"/>
      <c r="F92" s="179"/>
      <c r="G92" s="179"/>
      <c r="H92" s="179"/>
      <c r="I92" s="179"/>
      <c r="J92" s="179"/>
    </row>
    <row r="93" spans="1:10" x14ac:dyDescent="0.2">
      <c r="A93" s="75"/>
      <c r="B93" s="179"/>
      <c r="C93" s="179"/>
      <c r="D93" s="179"/>
      <c r="E93" s="179"/>
      <c r="F93" s="179"/>
      <c r="G93" s="179"/>
      <c r="H93" s="179"/>
      <c r="I93" s="179"/>
      <c r="J93" s="179"/>
    </row>
    <row r="94" spans="1:10" x14ac:dyDescent="0.2">
      <c r="A94" s="75"/>
    </row>
    <row r="95" spans="1:10" x14ac:dyDescent="0.2">
      <c r="A95" s="75"/>
      <c r="B95" s="72" t="s">
        <v>206</v>
      </c>
      <c r="C95" s="77"/>
      <c r="D95" s="68"/>
      <c r="E95" s="72" t="s">
        <v>207</v>
      </c>
      <c r="F95" s="77"/>
      <c r="H95" s="76" t="s">
        <v>229</v>
      </c>
      <c r="I95" s="77"/>
    </row>
    <row r="96" spans="1:10" x14ac:dyDescent="0.2">
      <c r="A96" s="75"/>
    </row>
    <row r="97" spans="1:10" x14ac:dyDescent="0.2">
      <c r="A97" s="74" t="s">
        <v>227</v>
      </c>
      <c r="B97" s="180" t="s">
        <v>254</v>
      </c>
      <c r="C97" s="179"/>
      <c r="D97" s="179"/>
      <c r="E97" s="179"/>
      <c r="F97" s="179"/>
      <c r="G97" s="179"/>
      <c r="H97" s="179"/>
      <c r="I97" s="179"/>
      <c r="J97" s="179"/>
    </row>
    <row r="98" spans="1:10" x14ac:dyDescent="0.2">
      <c r="A98" s="75"/>
      <c r="B98" s="179"/>
      <c r="C98" s="179"/>
      <c r="D98" s="179"/>
      <c r="E98" s="179"/>
      <c r="F98" s="179"/>
      <c r="G98" s="179"/>
      <c r="H98" s="179"/>
      <c r="I98" s="179"/>
      <c r="J98" s="179"/>
    </row>
    <row r="99" spans="1:10" x14ac:dyDescent="0.2">
      <c r="A99" s="75"/>
      <c r="B99" s="179"/>
      <c r="C99" s="179"/>
      <c r="D99" s="179"/>
      <c r="E99" s="179"/>
      <c r="F99" s="179"/>
      <c r="G99" s="179"/>
      <c r="H99" s="179"/>
      <c r="I99" s="179"/>
      <c r="J99" s="179"/>
    </row>
    <row r="100" spans="1:10" x14ac:dyDescent="0.2">
      <c r="A100" s="75"/>
      <c r="B100" s="69"/>
      <c r="C100" s="79"/>
      <c r="D100" s="69"/>
      <c r="E100" s="69"/>
      <c r="F100" s="79"/>
      <c r="G100" s="69"/>
      <c r="H100" s="69"/>
      <c r="I100" s="79"/>
      <c r="J100" s="69"/>
    </row>
    <row r="101" spans="1:10" x14ac:dyDescent="0.2">
      <c r="A101" s="75"/>
      <c r="B101" s="72" t="s">
        <v>206</v>
      </c>
      <c r="C101" s="77"/>
      <c r="D101" s="68"/>
      <c r="E101" s="72" t="s">
        <v>207</v>
      </c>
      <c r="F101" s="77"/>
      <c r="G101" s="69"/>
      <c r="H101" s="76" t="s">
        <v>229</v>
      </c>
      <c r="I101" s="77"/>
      <c r="J101" s="69"/>
    </row>
    <row r="102" spans="1:10" x14ac:dyDescent="0.2">
      <c r="A102" s="75"/>
    </row>
    <row r="103" spans="1:10" x14ac:dyDescent="0.2">
      <c r="A103" s="74" t="s">
        <v>228</v>
      </c>
      <c r="B103" s="180" t="s">
        <v>199</v>
      </c>
      <c r="C103" s="179"/>
      <c r="D103" s="179"/>
      <c r="E103" s="179"/>
      <c r="F103" s="179"/>
      <c r="G103" s="179"/>
      <c r="H103" s="179"/>
      <c r="I103" s="179"/>
      <c r="J103" s="179"/>
    </row>
    <row r="104" spans="1:10" x14ac:dyDescent="0.2">
      <c r="A104" s="75"/>
      <c r="B104" s="179"/>
      <c r="C104" s="179"/>
      <c r="D104" s="179"/>
      <c r="E104" s="179"/>
      <c r="F104" s="179"/>
      <c r="G104" s="179"/>
      <c r="H104" s="179"/>
      <c r="I104" s="179"/>
      <c r="J104" s="179"/>
    </row>
    <row r="105" spans="1:10" x14ac:dyDescent="0.2">
      <c r="A105" s="75"/>
      <c r="B105" s="69"/>
      <c r="C105" s="79"/>
      <c r="D105" s="69"/>
      <c r="E105" s="69"/>
      <c r="F105" s="79"/>
      <c r="G105" s="69"/>
      <c r="H105" s="69"/>
      <c r="I105" s="79"/>
      <c r="J105" s="69"/>
    </row>
    <row r="106" spans="1:10" x14ac:dyDescent="0.2">
      <c r="B106" s="72" t="s">
        <v>206</v>
      </c>
      <c r="C106" s="77"/>
      <c r="D106" s="68"/>
      <c r="E106" s="72" t="s">
        <v>207</v>
      </c>
      <c r="F106" s="77"/>
      <c r="H106" s="76" t="s">
        <v>229</v>
      </c>
      <c r="I106" s="77"/>
    </row>
    <row r="108" spans="1:10" x14ac:dyDescent="0.2">
      <c r="A108" s="67" t="s">
        <v>203</v>
      </c>
      <c r="B108" s="92">
        <f>(F11+F17+F22+F27+F32+F36+F42+F46+F50+F55+F60+F66+F72+F78)*0.5</f>
        <v>0</v>
      </c>
      <c r="C108" s="175" t="s">
        <v>245</v>
      </c>
      <c r="D108" s="176"/>
    </row>
    <row r="109" spans="1:10" x14ac:dyDescent="0.2">
      <c r="A109" s="67" t="s">
        <v>204</v>
      </c>
      <c r="B109" s="93">
        <f>(F84+F90+F95+F101+F106)*0.5</f>
        <v>0</v>
      </c>
      <c r="C109" s="177" t="s">
        <v>246</v>
      </c>
      <c r="D109" s="178"/>
      <c r="E109" s="69"/>
      <c r="F109" s="79"/>
      <c r="G109" s="69"/>
      <c r="H109" s="69"/>
      <c r="I109" s="79"/>
      <c r="J109" s="69"/>
    </row>
    <row r="110" spans="1:10" x14ac:dyDescent="0.2">
      <c r="A110" s="67" t="s">
        <v>205</v>
      </c>
      <c r="B110" s="92">
        <f>B108+B109</f>
        <v>0</v>
      </c>
      <c r="C110" s="175" t="s">
        <v>247</v>
      </c>
      <c r="D110" s="176"/>
    </row>
  </sheetData>
  <mergeCells count="24">
    <mergeCell ref="B86:J88"/>
    <mergeCell ref="B8:J9"/>
    <mergeCell ref="B13:J15"/>
    <mergeCell ref="B19:J20"/>
    <mergeCell ref="B24:J25"/>
    <mergeCell ref="B29:J30"/>
    <mergeCell ref="B68:J70"/>
    <mergeCell ref="B74:J76"/>
    <mergeCell ref="A1:J3"/>
    <mergeCell ref="A4:J5"/>
    <mergeCell ref="C110:D110"/>
    <mergeCell ref="C109:D109"/>
    <mergeCell ref="C108:D108"/>
    <mergeCell ref="B92:J93"/>
    <mergeCell ref="B52:J53"/>
    <mergeCell ref="B97:J99"/>
    <mergeCell ref="B103:J104"/>
    <mergeCell ref="B57:J58"/>
    <mergeCell ref="B62:J64"/>
    <mergeCell ref="B34:J34"/>
    <mergeCell ref="B38:J40"/>
    <mergeCell ref="B44:J44"/>
    <mergeCell ref="B48:J48"/>
    <mergeCell ref="B81:J82"/>
  </mergeCells>
  <pageMargins left="0.7" right="0.7" top="0.75" bottom="0.75" header="0.3" footer="0.3"/>
  <pageSetup scale="88" orientation="portrait" horizontalDpi="4294967293" r:id="rId1"/>
  <rowBreaks count="1" manualBreakCount="1">
    <brk id="6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699AA-FBD8-491D-A742-407C212A8896}">
  <dimension ref="A1:A6"/>
  <sheetViews>
    <sheetView workbookViewId="0">
      <selection activeCell="D23" sqref="D23"/>
    </sheetView>
  </sheetViews>
  <sheetFormatPr defaultRowHeight="12.75" x14ac:dyDescent="0.2"/>
  <cols>
    <col min="1" max="1" width="29.85546875" bestFit="1" customWidth="1"/>
  </cols>
  <sheetData>
    <row r="1" spans="1:1" x14ac:dyDescent="0.2">
      <c r="A1" s="90"/>
    </row>
    <row r="2" spans="1:1" x14ac:dyDescent="0.2">
      <c r="A2" s="90" t="s">
        <v>240</v>
      </c>
    </row>
    <row r="3" spans="1:1" x14ac:dyDescent="0.2">
      <c r="A3" s="90" t="s">
        <v>241</v>
      </c>
    </row>
    <row r="4" spans="1:1" x14ac:dyDescent="0.2">
      <c r="A4" s="90" t="s">
        <v>242</v>
      </c>
    </row>
    <row r="5" spans="1:1" x14ac:dyDescent="0.2">
      <c r="A5" s="90" t="s">
        <v>243</v>
      </c>
    </row>
    <row r="6" spans="1:1" x14ac:dyDescent="0.2">
      <c r="A6" s="90"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6"/>
  <sheetViews>
    <sheetView view="pageBreakPreview" zoomScaleNormal="100" zoomScaleSheetLayoutView="100" workbookViewId="0">
      <pane xSplit="1" ySplit="4" topLeftCell="B20"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9.85546875" style="3" bestFit="1" customWidth="1"/>
    <col min="10" max="10" width="9.140625" style="3"/>
    <col min="11" max="11" width="13.140625" style="3" customWidth="1"/>
    <col min="12" max="12" width="11.5703125" style="3" bestFit="1" customWidth="1"/>
    <col min="13" max="16384" width="9.140625" style="3"/>
  </cols>
  <sheetData>
    <row r="1" spans="1:12" s="23" customFormat="1" ht="15.75" x14ac:dyDescent="0.25">
      <c r="A1" s="24" t="s">
        <v>128</v>
      </c>
      <c r="I1" s="57" t="s">
        <v>111</v>
      </c>
      <c r="J1" s="57" t="s">
        <v>112</v>
      </c>
    </row>
    <row r="2" spans="1:12" ht="18" customHeight="1" thickBot="1" x14ac:dyDescent="0.25">
      <c r="A2" s="7" t="s">
        <v>12</v>
      </c>
      <c r="B2" s="22" t="s">
        <v>117</v>
      </c>
      <c r="C2" s="22" t="s">
        <v>126</v>
      </c>
      <c r="F2" s="5" t="s">
        <v>65</v>
      </c>
      <c r="G2" s="184">
        <v>21659</v>
      </c>
      <c r="H2" s="184"/>
      <c r="I2" s="3">
        <f>+H9+H11+H21+H23+H26</f>
        <v>100</v>
      </c>
      <c r="J2" s="3">
        <f>+G9+G11+G21+G23+G26</f>
        <v>85</v>
      </c>
      <c r="K2" s="3" t="s">
        <v>110</v>
      </c>
    </row>
    <row r="3" spans="1:12" ht="12.75" thickBot="1" x14ac:dyDescent="0.25">
      <c r="F3" s="5" t="s">
        <v>137</v>
      </c>
      <c r="G3" s="184">
        <v>1671</v>
      </c>
      <c r="H3" s="184"/>
      <c r="I3" s="58">
        <f>SUM(H5:H32)-I2</f>
        <v>66</v>
      </c>
      <c r="J3" s="3">
        <f>SUM(G5:G32)-J2</f>
        <v>35</v>
      </c>
      <c r="K3" s="3" t="s">
        <v>109</v>
      </c>
    </row>
    <row r="4" spans="1:12" ht="24.75" customHeight="1" thickBot="1" x14ac:dyDescent="0.25">
      <c r="A4" s="21"/>
      <c r="B4" s="20">
        <v>3</v>
      </c>
      <c r="C4" s="20">
        <v>2</v>
      </c>
      <c r="D4" s="20">
        <v>1</v>
      </c>
      <c r="E4" s="20">
        <v>0</v>
      </c>
      <c r="F4" s="20" t="s">
        <v>2</v>
      </c>
      <c r="G4" s="20" t="s">
        <v>1</v>
      </c>
      <c r="H4" s="19" t="s">
        <v>0</v>
      </c>
      <c r="I4" s="3">
        <f>SUM(I2:I3)</f>
        <v>166</v>
      </c>
    </row>
    <row r="5" spans="1:12" ht="42.75" customHeight="1" x14ac:dyDescent="0.2">
      <c r="A5" s="15" t="s">
        <v>13</v>
      </c>
      <c r="B5" s="14" t="s">
        <v>3</v>
      </c>
      <c r="C5" s="185" t="s">
        <v>4</v>
      </c>
      <c r="D5" s="185" t="s">
        <v>5</v>
      </c>
      <c r="E5" s="185" t="s">
        <v>6</v>
      </c>
      <c r="F5" s="187">
        <v>3</v>
      </c>
      <c r="G5" s="189">
        <v>3</v>
      </c>
      <c r="H5" s="189">
        <f>+G5*F5</f>
        <v>9</v>
      </c>
      <c r="L5" s="1"/>
    </row>
    <row r="6" spans="1:12" ht="16.5" customHeight="1" thickBot="1" x14ac:dyDescent="0.25">
      <c r="A6" s="16" t="s">
        <v>129</v>
      </c>
      <c r="B6" s="18" t="s">
        <v>147</v>
      </c>
      <c r="C6" s="186"/>
      <c r="D6" s="186"/>
      <c r="E6" s="186"/>
      <c r="F6" s="188"/>
      <c r="G6" s="190"/>
      <c r="H6" s="190"/>
      <c r="L6" s="1"/>
    </row>
    <row r="7" spans="1:12" ht="65.25" customHeight="1" x14ac:dyDescent="0.2">
      <c r="A7" s="30" t="s">
        <v>27</v>
      </c>
      <c r="B7" s="14" t="s">
        <v>118</v>
      </c>
      <c r="C7" s="14" t="s">
        <v>50</v>
      </c>
      <c r="D7" s="14" t="s">
        <v>49</v>
      </c>
      <c r="E7" s="14" t="s">
        <v>51</v>
      </c>
      <c r="F7" s="187">
        <v>3</v>
      </c>
      <c r="G7" s="189">
        <v>3</v>
      </c>
      <c r="H7" s="189">
        <f>+G7*F7</f>
        <v>9</v>
      </c>
      <c r="L7" s="1"/>
    </row>
    <row r="8" spans="1:12" ht="14.25" customHeight="1" thickBot="1" x14ac:dyDescent="0.25">
      <c r="A8" s="16" t="s">
        <v>130</v>
      </c>
      <c r="B8" s="191" t="s">
        <v>150</v>
      </c>
      <c r="C8" s="192"/>
      <c r="D8" s="192"/>
      <c r="E8" s="193"/>
      <c r="F8" s="188"/>
      <c r="G8" s="190"/>
      <c r="H8" s="190"/>
      <c r="L8" s="1"/>
    </row>
    <row r="9" spans="1:12" ht="50.25" customHeight="1" x14ac:dyDescent="0.2">
      <c r="A9" s="14" t="s">
        <v>100</v>
      </c>
      <c r="B9" s="17" t="s">
        <v>101</v>
      </c>
      <c r="C9" s="185" t="s">
        <v>107</v>
      </c>
      <c r="D9" s="185" t="s">
        <v>108</v>
      </c>
      <c r="E9" s="185" t="s">
        <v>106</v>
      </c>
      <c r="F9" s="187">
        <v>3</v>
      </c>
      <c r="G9" s="189">
        <v>25</v>
      </c>
      <c r="H9" s="189">
        <f>+G9*F9</f>
        <v>75</v>
      </c>
      <c r="L9" s="1"/>
    </row>
    <row r="10" spans="1:12" ht="16.5" customHeight="1" thickBot="1" x14ac:dyDescent="0.25">
      <c r="A10" s="16" t="s">
        <v>151</v>
      </c>
      <c r="B10" s="2">
        <v>1</v>
      </c>
      <c r="C10" s="186"/>
      <c r="D10" s="186"/>
      <c r="E10" s="186"/>
      <c r="F10" s="188"/>
      <c r="G10" s="190"/>
      <c r="H10" s="190"/>
      <c r="L10" s="1"/>
    </row>
    <row r="11" spans="1:12" ht="48" customHeight="1" x14ac:dyDescent="0.2">
      <c r="A11" s="14" t="s">
        <v>47</v>
      </c>
      <c r="B11" s="17" t="s">
        <v>102</v>
      </c>
      <c r="C11" s="185" t="s">
        <v>103</v>
      </c>
      <c r="D11" s="185" t="s">
        <v>104</v>
      </c>
      <c r="E11" s="185" t="s">
        <v>105</v>
      </c>
      <c r="F11" s="187">
        <v>0</v>
      </c>
      <c r="G11" s="189">
        <v>25</v>
      </c>
      <c r="H11" s="189">
        <f>+G11*F11</f>
        <v>0</v>
      </c>
      <c r="L11" s="1"/>
    </row>
    <row r="12" spans="1:12" ht="16.5" customHeight="1" thickBot="1" x14ac:dyDescent="0.25">
      <c r="A12" s="16" t="s">
        <v>154</v>
      </c>
      <c r="B12" s="2">
        <v>0</v>
      </c>
      <c r="C12" s="186"/>
      <c r="D12" s="186"/>
      <c r="E12" s="186"/>
      <c r="F12" s="188"/>
      <c r="G12" s="190"/>
      <c r="H12" s="190"/>
      <c r="L12" s="1"/>
    </row>
    <row r="13" spans="1:12" ht="63.75" customHeight="1" x14ac:dyDescent="0.2">
      <c r="A13" s="30" t="s">
        <v>32</v>
      </c>
      <c r="B13" s="17" t="s">
        <v>24</v>
      </c>
      <c r="C13" s="185" t="s">
        <v>21</v>
      </c>
      <c r="D13" s="185" t="s">
        <v>23</v>
      </c>
      <c r="E13" s="185" t="s">
        <v>22</v>
      </c>
      <c r="F13" s="187">
        <v>3</v>
      </c>
      <c r="G13" s="189">
        <v>5</v>
      </c>
      <c r="H13" s="189">
        <f>+G13*F13</f>
        <v>15</v>
      </c>
      <c r="L13" s="1"/>
    </row>
    <row r="14" spans="1:12" ht="16.5" customHeight="1" thickBot="1" x14ac:dyDescent="0.25">
      <c r="A14" s="16" t="s">
        <v>25</v>
      </c>
      <c r="B14" s="2" t="s">
        <v>73</v>
      </c>
      <c r="C14" s="186"/>
      <c r="D14" s="186"/>
      <c r="E14" s="186"/>
      <c r="F14" s="188"/>
      <c r="G14" s="190"/>
      <c r="H14" s="190"/>
      <c r="L14" s="1"/>
    </row>
    <row r="15" spans="1:12" ht="91.5" customHeight="1" x14ac:dyDescent="0.2">
      <c r="A15" s="30" t="s">
        <v>48</v>
      </c>
      <c r="B15" s="17" t="s">
        <v>133</v>
      </c>
      <c r="C15" s="185" t="s">
        <v>34</v>
      </c>
      <c r="D15" s="185" t="s">
        <v>134</v>
      </c>
      <c r="E15" s="185" t="s">
        <v>135</v>
      </c>
      <c r="F15" s="187">
        <v>3</v>
      </c>
      <c r="G15" s="189">
        <v>5</v>
      </c>
      <c r="H15" s="189">
        <f>+G15*F15</f>
        <v>15</v>
      </c>
      <c r="L15" s="1"/>
    </row>
    <row r="16" spans="1:12" ht="16.5" customHeight="1" thickBot="1" x14ac:dyDescent="0.25">
      <c r="A16" s="16" t="s">
        <v>33</v>
      </c>
      <c r="B16" s="2" t="s">
        <v>136</v>
      </c>
      <c r="C16" s="186"/>
      <c r="D16" s="186"/>
      <c r="E16" s="186"/>
      <c r="F16" s="188"/>
      <c r="G16" s="190"/>
      <c r="H16" s="190"/>
      <c r="L16" s="1"/>
    </row>
    <row r="17" spans="1:17" ht="36.75" customHeight="1" x14ac:dyDescent="0.2">
      <c r="A17" s="30" t="s">
        <v>45</v>
      </c>
      <c r="B17" s="17" t="s">
        <v>40</v>
      </c>
      <c r="C17" s="14" t="s">
        <v>41</v>
      </c>
      <c r="D17" s="14" t="s">
        <v>42</v>
      </c>
      <c r="E17" s="14" t="s">
        <v>43</v>
      </c>
      <c r="F17" s="187">
        <v>3</v>
      </c>
      <c r="G17" s="189">
        <v>3</v>
      </c>
      <c r="H17" s="189">
        <f>+G17*F17</f>
        <v>9</v>
      </c>
    </row>
    <row r="18" spans="1:17" ht="13.9" customHeight="1" thickBot="1" x14ac:dyDescent="0.25">
      <c r="A18" s="16" t="s">
        <v>44</v>
      </c>
      <c r="B18" s="194" t="s">
        <v>115</v>
      </c>
      <c r="C18" s="195"/>
      <c r="D18" s="195"/>
      <c r="E18" s="196"/>
      <c r="F18" s="188"/>
      <c r="G18" s="190"/>
      <c r="H18" s="190"/>
    </row>
    <row r="19" spans="1:17" ht="29.25" customHeight="1" x14ac:dyDescent="0.2">
      <c r="A19" s="30" t="s">
        <v>145</v>
      </c>
      <c r="B19" s="17" t="s">
        <v>38</v>
      </c>
      <c r="C19" s="185" t="s">
        <v>37</v>
      </c>
      <c r="D19" s="185" t="s">
        <v>36</v>
      </c>
      <c r="E19" s="185" t="s">
        <v>39</v>
      </c>
      <c r="F19" s="197">
        <v>0</v>
      </c>
      <c r="G19" s="189">
        <v>3</v>
      </c>
      <c r="H19" s="189">
        <f>+G19*F19</f>
        <v>0</v>
      </c>
      <c r="L19" s="1"/>
    </row>
    <row r="20" spans="1:17" ht="16.5" customHeight="1" thickBot="1" x14ac:dyDescent="0.25">
      <c r="A20" s="16" t="s">
        <v>35</v>
      </c>
      <c r="B20" s="29" t="s">
        <v>146</v>
      </c>
      <c r="C20" s="186"/>
      <c r="D20" s="186"/>
      <c r="E20" s="186"/>
      <c r="F20" s="198"/>
      <c r="G20" s="190"/>
      <c r="H20" s="190"/>
      <c r="L20" s="1"/>
    </row>
    <row r="21" spans="1:17" ht="37.5" customHeight="1" x14ac:dyDescent="0.2">
      <c r="A21" s="30" t="s">
        <v>143</v>
      </c>
      <c r="B21" s="17" t="s">
        <v>29</v>
      </c>
      <c r="C21" s="185" t="s">
        <v>30</v>
      </c>
      <c r="D21" s="185" t="s">
        <v>31</v>
      </c>
      <c r="E21" s="185" t="s">
        <v>46</v>
      </c>
      <c r="F21" s="187">
        <v>0</v>
      </c>
      <c r="G21" s="189">
        <v>25</v>
      </c>
      <c r="H21" s="189">
        <f>+G21*F21</f>
        <v>0</v>
      </c>
      <c r="L21" s="1"/>
    </row>
    <row r="22" spans="1:17" ht="16.5" customHeight="1" thickBot="1" x14ac:dyDescent="0.25">
      <c r="A22" s="16" t="s">
        <v>28</v>
      </c>
      <c r="B22" s="36" t="s">
        <v>144</v>
      </c>
      <c r="C22" s="186"/>
      <c r="D22" s="186"/>
      <c r="E22" s="186"/>
      <c r="F22" s="188"/>
      <c r="G22" s="190"/>
      <c r="H22" s="190"/>
      <c r="L22" s="1"/>
    </row>
    <row r="23" spans="1:17" ht="25.9" customHeight="1" x14ac:dyDescent="0.2">
      <c r="A23" s="30" t="s">
        <v>142</v>
      </c>
      <c r="B23" s="17" t="s">
        <v>54</v>
      </c>
      <c r="C23" s="14" t="s">
        <v>56</v>
      </c>
      <c r="D23" s="14" t="s">
        <v>55</v>
      </c>
      <c r="E23" s="14" t="s">
        <v>53</v>
      </c>
      <c r="F23" s="187">
        <v>3</v>
      </c>
      <c r="G23" s="189">
        <v>5</v>
      </c>
      <c r="H23" s="189">
        <f>+G23*F23</f>
        <v>15</v>
      </c>
      <c r="L23" s="1" t="s">
        <v>178</v>
      </c>
    </row>
    <row r="24" spans="1:17" ht="16.5" customHeight="1" x14ac:dyDescent="0.2">
      <c r="A24" s="31"/>
      <c r="B24" s="32"/>
      <c r="C24" s="33" t="s">
        <v>62</v>
      </c>
      <c r="D24" s="33" t="s">
        <v>63</v>
      </c>
      <c r="E24" s="33" t="s">
        <v>64</v>
      </c>
      <c r="F24" s="199"/>
      <c r="G24" s="200"/>
      <c r="H24" s="200"/>
      <c r="I24" s="3" t="s">
        <v>141</v>
      </c>
      <c r="L24" s="3" t="s">
        <v>62</v>
      </c>
      <c r="M24" s="3" t="s">
        <v>179</v>
      </c>
      <c r="N24" s="3" t="s">
        <v>180</v>
      </c>
      <c r="O24" s="3" t="s">
        <v>181</v>
      </c>
      <c r="P24" s="3" t="s">
        <v>182</v>
      </c>
      <c r="Q24" s="3" t="s">
        <v>183</v>
      </c>
    </row>
    <row r="25" spans="1:17" ht="16.5" customHeight="1" thickBot="1" x14ac:dyDescent="0.25">
      <c r="A25" s="16" t="s">
        <v>140</v>
      </c>
      <c r="B25" s="28">
        <f>C25/(D25+E25)</f>
        <v>3.080847562229994</v>
      </c>
      <c r="C25" s="12">
        <v>14976</v>
      </c>
      <c r="D25" s="12">
        <v>2316</v>
      </c>
      <c r="E25" s="12">
        <v>2545</v>
      </c>
      <c r="F25" s="188"/>
      <c r="G25" s="190"/>
      <c r="H25" s="190"/>
      <c r="I25" s="61">
        <f>+C25+D25+E25</f>
        <v>19837</v>
      </c>
      <c r="L25" s="12">
        <v>11975</v>
      </c>
      <c r="M25" s="12">
        <v>547</v>
      </c>
      <c r="N25" s="12">
        <v>1744</v>
      </c>
      <c r="O25" s="61">
        <f>+L25+M25+N25</f>
        <v>14266</v>
      </c>
      <c r="P25" s="28">
        <f>L25/(M25+N25)</f>
        <v>5.2269751200349193</v>
      </c>
      <c r="Q25" s="62">
        <f>+O25/D27</f>
        <v>4755.333333333333</v>
      </c>
    </row>
    <row r="26" spans="1:17" ht="27" customHeight="1" x14ac:dyDescent="0.2">
      <c r="A26" s="30" t="s">
        <v>138</v>
      </c>
      <c r="B26" s="17" t="s">
        <v>69</v>
      </c>
      <c r="C26" s="14" t="s">
        <v>70</v>
      </c>
      <c r="D26" s="14" t="s">
        <v>71</v>
      </c>
      <c r="E26" s="185" t="s">
        <v>68</v>
      </c>
      <c r="F26" s="187">
        <v>2</v>
      </c>
      <c r="G26" s="189">
        <v>5</v>
      </c>
      <c r="H26" s="189">
        <f>+G26*F26</f>
        <v>10</v>
      </c>
      <c r="I26" s="3" t="s">
        <v>139</v>
      </c>
      <c r="L26" s="1"/>
    </row>
    <row r="27" spans="1:17" ht="16.5" customHeight="1" thickBot="1" x14ac:dyDescent="0.25">
      <c r="A27" s="16" t="s">
        <v>26</v>
      </c>
      <c r="B27" s="62">
        <f>+I25/D27</f>
        <v>6612.333333333333</v>
      </c>
      <c r="C27" s="34" t="s">
        <v>67</v>
      </c>
      <c r="D27" s="35">
        <v>3</v>
      </c>
      <c r="E27" s="186"/>
      <c r="F27" s="188"/>
      <c r="G27" s="190"/>
      <c r="H27" s="190"/>
      <c r="L27" s="1"/>
    </row>
    <row r="28" spans="1:17" ht="86.25" customHeight="1" x14ac:dyDescent="0.2">
      <c r="A28" s="30" t="s">
        <v>14</v>
      </c>
      <c r="B28" s="17" t="s">
        <v>57</v>
      </c>
      <c r="C28" s="17" t="s">
        <v>20</v>
      </c>
      <c r="D28" s="17" t="s">
        <v>15</v>
      </c>
      <c r="E28" s="17" t="s">
        <v>16</v>
      </c>
      <c r="F28" s="187">
        <v>3</v>
      </c>
      <c r="G28" s="189">
        <v>3</v>
      </c>
      <c r="H28" s="189">
        <f>+G28*F28</f>
        <v>9</v>
      </c>
      <c r="L28" s="1"/>
    </row>
    <row r="29" spans="1:17" ht="16.5" customHeight="1" thickBot="1" x14ac:dyDescent="0.25">
      <c r="A29" s="16" t="s">
        <v>17</v>
      </c>
      <c r="B29" s="26" t="s">
        <v>131</v>
      </c>
      <c r="C29" s="27"/>
      <c r="D29" s="56"/>
      <c r="E29" s="56"/>
      <c r="F29" s="188"/>
      <c r="G29" s="190"/>
      <c r="H29" s="190"/>
      <c r="L29" s="1"/>
    </row>
    <row r="30" spans="1:17" ht="25.5" customHeight="1" x14ac:dyDescent="0.2">
      <c r="A30" s="15" t="s">
        <v>18</v>
      </c>
      <c r="B30" s="55" t="s">
        <v>11</v>
      </c>
      <c r="C30" s="185" t="s">
        <v>52</v>
      </c>
      <c r="D30" s="185" t="s">
        <v>10</v>
      </c>
      <c r="E30" s="185" t="s">
        <v>9</v>
      </c>
      <c r="F30" s="203">
        <v>0</v>
      </c>
      <c r="G30" s="206">
        <v>10</v>
      </c>
      <c r="H30" s="206">
        <f>F30*G30</f>
        <v>0</v>
      </c>
      <c r="L30" s="1"/>
    </row>
    <row r="31" spans="1:17" ht="16.5" customHeight="1" x14ac:dyDescent="0.2">
      <c r="A31" s="13" t="s">
        <v>19</v>
      </c>
      <c r="B31" s="62">
        <v>4907</v>
      </c>
      <c r="C31" s="202"/>
      <c r="D31" s="202"/>
      <c r="E31" s="202"/>
      <c r="F31" s="204"/>
      <c r="G31" s="207"/>
      <c r="H31" s="207"/>
      <c r="L31" s="1"/>
    </row>
    <row r="32" spans="1:17" ht="16.5" customHeight="1" thickBot="1" x14ac:dyDescent="0.25">
      <c r="A32" s="11" t="s">
        <v>8</v>
      </c>
      <c r="B32" s="25">
        <v>0.23</v>
      </c>
      <c r="C32" s="186"/>
      <c r="D32" s="186"/>
      <c r="E32" s="186"/>
      <c r="F32" s="205"/>
      <c r="G32" s="208"/>
      <c r="H32" s="208"/>
      <c r="L32" s="1"/>
    </row>
    <row r="33" spans="1:8" s="8" customFormat="1" ht="12.75" customHeight="1" thickBot="1" x14ac:dyDescent="0.25">
      <c r="A33" s="10"/>
      <c r="B33" s="10"/>
      <c r="C33" s="10"/>
      <c r="D33" s="10"/>
      <c r="E33" s="10"/>
      <c r="F33" s="9"/>
      <c r="G33" s="5" t="s">
        <v>113</v>
      </c>
      <c r="H33" s="54">
        <f>SUM(H5:H32)</f>
        <v>166</v>
      </c>
    </row>
    <row r="34" spans="1:8" ht="12.75" customHeight="1" thickBot="1" x14ac:dyDescent="0.25">
      <c r="G34" s="5" t="s">
        <v>72</v>
      </c>
      <c r="H34" s="54">
        <v>5</v>
      </c>
    </row>
    <row r="35" spans="1:8" ht="14.45" customHeight="1" thickBot="1" x14ac:dyDescent="0.25">
      <c r="A35" s="201" t="s">
        <v>167</v>
      </c>
      <c r="B35" s="201"/>
      <c r="C35" s="201"/>
      <c r="D35" s="201"/>
      <c r="E35" s="201"/>
      <c r="G35" s="7" t="s">
        <v>7</v>
      </c>
      <c r="H35" s="6">
        <f>SUM(H33:H34)</f>
        <v>171</v>
      </c>
    </row>
    <row r="37" spans="1:8" x14ac:dyDescent="0.2">
      <c r="G37" s="5"/>
    </row>
    <row r="53" spans="1:3" x14ac:dyDescent="0.2">
      <c r="B53" s="5"/>
      <c r="C53" s="5"/>
    </row>
    <row r="56" spans="1:3" x14ac:dyDescent="0.2">
      <c r="A56" s="4"/>
    </row>
  </sheetData>
  <mergeCells count="69">
    <mergeCell ref="A35:E35"/>
    <mergeCell ref="F28:F29"/>
    <mergeCell ref="G28:G29"/>
    <mergeCell ref="H28:H29"/>
    <mergeCell ref="C30:C32"/>
    <mergeCell ref="D30:D32"/>
    <mergeCell ref="E30:E32"/>
    <mergeCell ref="F30:F32"/>
    <mergeCell ref="G30:G32"/>
    <mergeCell ref="H30:H32"/>
    <mergeCell ref="F23:F25"/>
    <mergeCell ref="G23:G25"/>
    <mergeCell ref="H23:H25"/>
    <mergeCell ref="E26:E27"/>
    <mergeCell ref="F26:F27"/>
    <mergeCell ref="G26:G27"/>
    <mergeCell ref="H26:H27"/>
    <mergeCell ref="H19:H20"/>
    <mergeCell ref="C21:C22"/>
    <mergeCell ref="D21:D22"/>
    <mergeCell ref="E21:E22"/>
    <mergeCell ref="F21:F22"/>
    <mergeCell ref="G21:G22"/>
    <mergeCell ref="H21:H22"/>
    <mergeCell ref="G19:G20"/>
    <mergeCell ref="C19:C20"/>
    <mergeCell ref="D19:D20"/>
    <mergeCell ref="E19:E20"/>
    <mergeCell ref="F19:F20"/>
    <mergeCell ref="F17:F18"/>
    <mergeCell ref="G17:G18"/>
    <mergeCell ref="H17:H18"/>
    <mergeCell ref="H15:H16"/>
    <mergeCell ref="C13:C14"/>
    <mergeCell ref="D13:D14"/>
    <mergeCell ref="E13:E14"/>
    <mergeCell ref="F13:F14"/>
    <mergeCell ref="G13:G14"/>
    <mergeCell ref="H13:H14"/>
    <mergeCell ref="C15:C16"/>
    <mergeCell ref="D15:D16"/>
    <mergeCell ref="E15:E16"/>
    <mergeCell ref="F15:F16"/>
    <mergeCell ref="G15:G16"/>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6"/>
  <sheetViews>
    <sheetView view="pageBreakPreview" zoomScaleNormal="100" zoomScaleSheetLayoutView="100" workbookViewId="0">
      <pane xSplit="1" ySplit="4" topLeftCell="B18"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10.140625" style="3" customWidth="1"/>
    <col min="10" max="10" width="9.140625" style="3"/>
    <col min="11" max="11" width="13.140625" style="3" customWidth="1"/>
    <col min="12" max="12" width="11.5703125" style="3" bestFit="1" customWidth="1"/>
    <col min="13" max="13" width="9.140625" style="3"/>
    <col min="14" max="14" width="9.85546875" style="3" bestFit="1" customWidth="1"/>
    <col min="15" max="16384" width="9.140625" style="3"/>
  </cols>
  <sheetData>
    <row r="1" spans="1:12" s="23" customFormat="1" ht="15.75" x14ac:dyDescent="0.25">
      <c r="A1" s="24" t="s">
        <v>128</v>
      </c>
      <c r="I1" s="57" t="s">
        <v>111</v>
      </c>
      <c r="J1" s="57" t="s">
        <v>112</v>
      </c>
    </row>
    <row r="2" spans="1:12" ht="18" customHeight="1" thickBot="1" x14ac:dyDescent="0.25">
      <c r="A2" s="7" t="s">
        <v>12</v>
      </c>
      <c r="B2" s="22" t="s">
        <v>117</v>
      </c>
      <c r="C2" s="22" t="s">
        <v>127</v>
      </c>
      <c r="F2" s="5" t="s">
        <v>65</v>
      </c>
      <c r="G2" s="184">
        <v>73696</v>
      </c>
      <c r="H2" s="184"/>
      <c r="I2" s="3">
        <f>+H9+H11+H21+H23+H26</f>
        <v>150</v>
      </c>
      <c r="J2" s="3">
        <f>+G9+G11+G21+G23+G26</f>
        <v>85</v>
      </c>
      <c r="K2" s="3" t="s">
        <v>110</v>
      </c>
    </row>
    <row r="3" spans="1:12" ht="12.75" thickBot="1" x14ac:dyDescent="0.25">
      <c r="F3" s="5" t="s">
        <v>137</v>
      </c>
      <c r="G3" s="184">
        <v>8351</v>
      </c>
      <c r="H3" s="184"/>
      <c r="I3" s="58">
        <f>SUM(H5:H32)-I2</f>
        <v>72</v>
      </c>
      <c r="J3" s="3">
        <f>SUM(G5:G32)-J2</f>
        <v>35</v>
      </c>
      <c r="K3" s="3" t="s">
        <v>109</v>
      </c>
    </row>
    <row r="4" spans="1:12" ht="24.75" customHeight="1" thickBot="1" x14ac:dyDescent="0.25">
      <c r="A4" s="21"/>
      <c r="B4" s="20">
        <v>3</v>
      </c>
      <c r="C4" s="20">
        <v>2</v>
      </c>
      <c r="D4" s="20">
        <v>1</v>
      </c>
      <c r="E4" s="20">
        <v>0</v>
      </c>
      <c r="F4" s="20" t="s">
        <v>2</v>
      </c>
      <c r="G4" s="20" t="s">
        <v>1</v>
      </c>
      <c r="H4" s="19" t="s">
        <v>0</v>
      </c>
      <c r="I4" s="3">
        <f>SUM(I2:I3)</f>
        <v>222</v>
      </c>
    </row>
    <row r="5" spans="1:12" ht="42.75" customHeight="1" x14ac:dyDescent="0.2">
      <c r="A5" s="15" t="s">
        <v>13</v>
      </c>
      <c r="B5" s="14" t="s">
        <v>3</v>
      </c>
      <c r="C5" s="185" t="s">
        <v>4</v>
      </c>
      <c r="D5" s="185" t="s">
        <v>5</v>
      </c>
      <c r="E5" s="185" t="s">
        <v>6</v>
      </c>
      <c r="F5" s="187">
        <v>3</v>
      </c>
      <c r="G5" s="189">
        <v>3</v>
      </c>
      <c r="H5" s="189">
        <f>+G5*F5</f>
        <v>9</v>
      </c>
      <c r="L5" s="1"/>
    </row>
    <row r="6" spans="1:12" ht="16.5" customHeight="1" thickBot="1" x14ac:dyDescent="0.25">
      <c r="A6" s="16" t="s">
        <v>129</v>
      </c>
      <c r="B6" s="18" t="s">
        <v>147</v>
      </c>
      <c r="C6" s="186"/>
      <c r="D6" s="186"/>
      <c r="E6" s="186"/>
      <c r="F6" s="188"/>
      <c r="G6" s="190"/>
      <c r="H6" s="190"/>
      <c r="L6" s="1"/>
    </row>
    <row r="7" spans="1:12" ht="65.25" customHeight="1" x14ac:dyDescent="0.2">
      <c r="A7" s="30" t="s">
        <v>27</v>
      </c>
      <c r="B7" s="14" t="s">
        <v>118</v>
      </c>
      <c r="C7" s="14" t="s">
        <v>50</v>
      </c>
      <c r="D7" s="14" t="s">
        <v>49</v>
      </c>
      <c r="E7" s="14" t="s">
        <v>51</v>
      </c>
      <c r="F7" s="187">
        <v>3</v>
      </c>
      <c r="G7" s="189">
        <v>3</v>
      </c>
      <c r="H7" s="189">
        <f>+G7*F7</f>
        <v>9</v>
      </c>
      <c r="L7" s="1"/>
    </row>
    <row r="8" spans="1:12" ht="14.25" customHeight="1" thickBot="1" x14ac:dyDescent="0.25">
      <c r="A8" s="16" t="s">
        <v>130</v>
      </c>
      <c r="B8" s="191" t="s">
        <v>150</v>
      </c>
      <c r="C8" s="192"/>
      <c r="D8" s="192"/>
      <c r="E8" s="193"/>
      <c r="F8" s="188"/>
      <c r="G8" s="190"/>
      <c r="H8" s="190"/>
      <c r="L8" s="1"/>
    </row>
    <row r="9" spans="1:12" ht="50.25" customHeight="1" x14ac:dyDescent="0.2">
      <c r="A9" s="14" t="s">
        <v>100</v>
      </c>
      <c r="B9" s="17" t="s">
        <v>101</v>
      </c>
      <c r="C9" s="185" t="s">
        <v>107</v>
      </c>
      <c r="D9" s="185" t="s">
        <v>108</v>
      </c>
      <c r="E9" s="185" t="s">
        <v>106</v>
      </c>
      <c r="F9" s="187">
        <v>3</v>
      </c>
      <c r="G9" s="189">
        <v>25</v>
      </c>
      <c r="H9" s="189">
        <f>+G9*F9</f>
        <v>75</v>
      </c>
      <c r="L9" s="1"/>
    </row>
    <row r="10" spans="1:12" ht="16.5" customHeight="1" thickBot="1" x14ac:dyDescent="0.25">
      <c r="A10" s="16" t="s">
        <v>151</v>
      </c>
      <c r="B10" s="2">
        <v>1</v>
      </c>
      <c r="C10" s="186"/>
      <c r="D10" s="186"/>
      <c r="E10" s="186"/>
      <c r="F10" s="188"/>
      <c r="G10" s="190"/>
      <c r="H10" s="190"/>
      <c r="L10" s="1"/>
    </row>
    <row r="11" spans="1:12" ht="48" customHeight="1" x14ac:dyDescent="0.2">
      <c r="A11" s="14" t="s">
        <v>47</v>
      </c>
      <c r="B11" s="17" t="s">
        <v>102</v>
      </c>
      <c r="C11" s="185" t="s">
        <v>103</v>
      </c>
      <c r="D11" s="185" t="s">
        <v>104</v>
      </c>
      <c r="E11" s="185" t="s">
        <v>105</v>
      </c>
      <c r="F11" s="187">
        <v>0</v>
      </c>
      <c r="G11" s="189">
        <v>25</v>
      </c>
      <c r="H11" s="189">
        <f>+G11*F11</f>
        <v>0</v>
      </c>
      <c r="L11" s="1"/>
    </row>
    <row r="12" spans="1:12" ht="16.5" customHeight="1" thickBot="1" x14ac:dyDescent="0.25">
      <c r="A12" s="16" t="s">
        <v>154</v>
      </c>
      <c r="B12" s="2">
        <v>0</v>
      </c>
      <c r="C12" s="186"/>
      <c r="D12" s="186"/>
      <c r="E12" s="186"/>
      <c r="F12" s="188"/>
      <c r="G12" s="190"/>
      <c r="H12" s="190"/>
      <c r="L12" s="1"/>
    </row>
    <row r="13" spans="1:12" ht="63.75" customHeight="1" x14ac:dyDescent="0.2">
      <c r="A13" s="30" t="s">
        <v>32</v>
      </c>
      <c r="B13" s="17" t="s">
        <v>24</v>
      </c>
      <c r="C13" s="185" t="s">
        <v>21</v>
      </c>
      <c r="D13" s="185" t="s">
        <v>23</v>
      </c>
      <c r="E13" s="185" t="s">
        <v>22</v>
      </c>
      <c r="F13" s="187">
        <v>3</v>
      </c>
      <c r="G13" s="189">
        <v>5</v>
      </c>
      <c r="H13" s="189">
        <f>+G13*F13</f>
        <v>15</v>
      </c>
      <c r="L13" s="1"/>
    </row>
    <row r="14" spans="1:12" ht="16.5" customHeight="1" thickBot="1" x14ac:dyDescent="0.25">
      <c r="A14" s="16" t="s">
        <v>25</v>
      </c>
      <c r="B14" s="2" t="s">
        <v>73</v>
      </c>
      <c r="C14" s="186"/>
      <c r="D14" s="186"/>
      <c r="E14" s="186"/>
      <c r="F14" s="188"/>
      <c r="G14" s="190"/>
      <c r="H14" s="190"/>
      <c r="L14" s="1"/>
    </row>
    <row r="15" spans="1:12" ht="91.5" customHeight="1" x14ac:dyDescent="0.2">
      <c r="A15" s="30" t="s">
        <v>48</v>
      </c>
      <c r="B15" s="17" t="s">
        <v>133</v>
      </c>
      <c r="C15" s="185" t="s">
        <v>34</v>
      </c>
      <c r="D15" s="185" t="s">
        <v>134</v>
      </c>
      <c r="E15" s="185" t="s">
        <v>135</v>
      </c>
      <c r="F15" s="187">
        <v>3</v>
      </c>
      <c r="G15" s="189">
        <v>5</v>
      </c>
      <c r="H15" s="189">
        <f>+G15*F15</f>
        <v>15</v>
      </c>
      <c r="L15" s="1"/>
    </row>
    <row r="16" spans="1:12" ht="16.5" customHeight="1" thickBot="1" x14ac:dyDescent="0.25">
      <c r="A16" s="16" t="s">
        <v>33</v>
      </c>
      <c r="B16" s="2" t="s">
        <v>136</v>
      </c>
      <c r="C16" s="186"/>
      <c r="D16" s="186"/>
      <c r="E16" s="186"/>
      <c r="F16" s="188"/>
      <c r="G16" s="190"/>
      <c r="H16" s="190"/>
      <c r="L16" s="1"/>
    </row>
    <row r="17" spans="1:17" ht="36.75" customHeight="1" x14ac:dyDescent="0.2">
      <c r="A17" s="30" t="s">
        <v>45</v>
      </c>
      <c r="B17" s="17" t="s">
        <v>40</v>
      </c>
      <c r="C17" s="14" t="s">
        <v>41</v>
      </c>
      <c r="D17" s="14" t="s">
        <v>42</v>
      </c>
      <c r="E17" s="14" t="s">
        <v>43</v>
      </c>
      <c r="F17" s="187">
        <v>3</v>
      </c>
      <c r="G17" s="189">
        <v>3</v>
      </c>
      <c r="H17" s="189">
        <f>+G17*F17</f>
        <v>9</v>
      </c>
    </row>
    <row r="18" spans="1:17" ht="13.9" customHeight="1" thickBot="1" x14ac:dyDescent="0.25">
      <c r="A18" s="16" t="s">
        <v>44</v>
      </c>
      <c r="B18" s="194" t="s">
        <v>115</v>
      </c>
      <c r="C18" s="195"/>
      <c r="D18" s="195"/>
      <c r="E18" s="196"/>
      <c r="F18" s="188"/>
      <c r="G18" s="190"/>
      <c r="H18" s="190"/>
    </row>
    <row r="19" spans="1:17" ht="29.25" customHeight="1" x14ac:dyDescent="0.2">
      <c r="A19" s="30" t="s">
        <v>145</v>
      </c>
      <c r="B19" s="17" t="s">
        <v>38</v>
      </c>
      <c r="C19" s="185" t="s">
        <v>37</v>
      </c>
      <c r="D19" s="185" t="s">
        <v>36</v>
      </c>
      <c r="E19" s="185" t="s">
        <v>39</v>
      </c>
      <c r="F19" s="197">
        <v>2</v>
      </c>
      <c r="G19" s="189">
        <v>3</v>
      </c>
      <c r="H19" s="189">
        <f>+G19*F19</f>
        <v>6</v>
      </c>
      <c r="L19" s="1"/>
    </row>
    <row r="20" spans="1:17" ht="16.5" customHeight="1" thickBot="1" x14ac:dyDescent="0.25">
      <c r="A20" s="16" t="s">
        <v>35</v>
      </c>
      <c r="B20" s="29" t="s">
        <v>152</v>
      </c>
      <c r="C20" s="186"/>
      <c r="D20" s="186"/>
      <c r="E20" s="186"/>
      <c r="F20" s="198"/>
      <c r="G20" s="190"/>
      <c r="H20" s="190"/>
      <c r="L20" s="1"/>
    </row>
    <row r="21" spans="1:17" ht="37.5" customHeight="1" x14ac:dyDescent="0.2">
      <c r="A21" s="30" t="s">
        <v>143</v>
      </c>
      <c r="B21" s="17" t="s">
        <v>29</v>
      </c>
      <c r="C21" s="185" t="s">
        <v>30</v>
      </c>
      <c r="D21" s="185" t="s">
        <v>31</v>
      </c>
      <c r="E21" s="185" t="s">
        <v>46</v>
      </c>
      <c r="F21" s="187">
        <v>2</v>
      </c>
      <c r="G21" s="189">
        <v>25</v>
      </c>
      <c r="H21" s="189">
        <f>+G21*F21</f>
        <v>50</v>
      </c>
      <c r="L21" s="1"/>
    </row>
    <row r="22" spans="1:17" ht="16.5" customHeight="1" thickBot="1" x14ac:dyDescent="0.25">
      <c r="A22" s="16" t="s">
        <v>28</v>
      </c>
      <c r="B22" s="36" t="s">
        <v>153</v>
      </c>
      <c r="C22" s="186"/>
      <c r="D22" s="186"/>
      <c r="E22" s="186"/>
      <c r="F22" s="188"/>
      <c r="G22" s="190"/>
      <c r="H22" s="190"/>
      <c r="L22" s="1"/>
    </row>
    <row r="23" spans="1:17" ht="25.9" customHeight="1" x14ac:dyDescent="0.2">
      <c r="A23" s="30" t="s">
        <v>142</v>
      </c>
      <c r="B23" s="17" t="s">
        <v>54</v>
      </c>
      <c r="C23" s="14" t="s">
        <v>56</v>
      </c>
      <c r="D23" s="14" t="s">
        <v>55</v>
      </c>
      <c r="E23" s="14" t="s">
        <v>53</v>
      </c>
      <c r="F23" s="187">
        <v>3</v>
      </c>
      <c r="G23" s="189">
        <v>5</v>
      </c>
      <c r="H23" s="189">
        <f>+G23*F23</f>
        <v>15</v>
      </c>
      <c r="L23" s="1" t="s">
        <v>178</v>
      </c>
    </row>
    <row r="24" spans="1:17" ht="16.5" customHeight="1" x14ac:dyDescent="0.2">
      <c r="A24" s="31"/>
      <c r="B24" s="32"/>
      <c r="C24" s="33" t="s">
        <v>62</v>
      </c>
      <c r="D24" s="33" t="s">
        <v>63</v>
      </c>
      <c r="E24" s="33" t="s">
        <v>64</v>
      </c>
      <c r="F24" s="199"/>
      <c r="G24" s="200"/>
      <c r="H24" s="200"/>
      <c r="I24" s="3" t="s">
        <v>141</v>
      </c>
      <c r="L24" s="3" t="s">
        <v>62</v>
      </c>
      <c r="M24" s="3" t="s">
        <v>179</v>
      </c>
      <c r="N24" s="3" t="s">
        <v>180</v>
      </c>
      <c r="O24" s="3" t="s">
        <v>181</v>
      </c>
      <c r="P24" s="3" t="s">
        <v>182</v>
      </c>
      <c r="Q24" s="3" t="s">
        <v>183</v>
      </c>
    </row>
    <row r="25" spans="1:17" ht="16.5" customHeight="1" thickBot="1" x14ac:dyDescent="0.25">
      <c r="A25" s="16" t="s">
        <v>140</v>
      </c>
      <c r="B25" s="28">
        <f>C25/(D25+E25)</f>
        <v>1.0036611696967801</v>
      </c>
      <c r="C25" s="12">
        <v>32074</v>
      </c>
      <c r="D25" s="12">
        <v>8380</v>
      </c>
      <c r="E25" s="12">
        <v>23577</v>
      </c>
      <c r="F25" s="188"/>
      <c r="G25" s="190"/>
      <c r="H25" s="190"/>
      <c r="I25" s="61">
        <f>+C25+D25+E25</f>
        <v>64031</v>
      </c>
      <c r="L25" s="12">
        <v>21115</v>
      </c>
      <c r="M25" s="12">
        <v>7146</v>
      </c>
      <c r="N25" s="12">
        <v>23127</v>
      </c>
      <c r="O25" s="61">
        <f>+L25+M25+N25</f>
        <v>51388</v>
      </c>
      <c r="P25" s="28">
        <f>L25/(M25+N25)</f>
        <v>0.69748620883295342</v>
      </c>
      <c r="Q25" s="62">
        <f>+O25/D27</f>
        <v>5138.8</v>
      </c>
    </row>
    <row r="26" spans="1:17" ht="27" customHeight="1" x14ac:dyDescent="0.2">
      <c r="A26" s="30" t="s">
        <v>138</v>
      </c>
      <c r="B26" s="17" t="s">
        <v>69</v>
      </c>
      <c r="C26" s="14" t="s">
        <v>70</v>
      </c>
      <c r="D26" s="14" t="s">
        <v>71</v>
      </c>
      <c r="E26" s="185" t="s">
        <v>68</v>
      </c>
      <c r="F26" s="187">
        <v>2</v>
      </c>
      <c r="G26" s="189">
        <v>5</v>
      </c>
      <c r="H26" s="189">
        <f>+G26*F26</f>
        <v>10</v>
      </c>
      <c r="I26" s="3" t="s">
        <v>139</v>
      </c>
      <c r="L26" s="1"/>
    </row>
    <row r="27" spans="1:17" ht="16.5" customHeight="1" thickBot="1" x14ac:dyDescent="0.25">
      <c r="A27" s="16" t="s">
        <v>26</v>
      </c>
      <c r="B27" s="62">
        <f>+I25/D27</f>
        <v>6403.1</v>
      </c>
      <c r="C27" s="34" t="s">
        <v>67</v>
      </c>
      <c r="D27" s="35">
        <v>10</v>
      </c>
      <c r="E27" s="186"/>
      <c r="F27" s="188"/>
      <c r="G27" s="190"/>
      <c r="H27" s="190"/>
      <c r="L27" s="1"/>
    </row>
    <row r="28" spans="1:17" ht="86.25" customHeight="1" x14ac:dyDescent="0.2">
      <c r="A28" s="30" t="s">
        <v>14</v>
      </c>
      <c r="B28" s="17" t="s">
        <v>57</v>
      </c>
      <c r="C28" s="17" t="s">
        <v>20</v>
      </c>
      <c r="D28" s="17" t="s">
        <v>15</v>
      </c>
      <c r="E28" s="17" t="s">
        <v>16</v>
      </c>
      <c r="F28" s="187">
        <v>3</v>
      </c>
      <c r="G28" s="189">
        <v>3</v>
      </c>
      <c r="H28" s="189">
        <f>+G28*F28</f>
        <v>9</v>
      </c>
      <c r="L28" s="1"/>
    </row>
    <row r="29" spans="1:17" ht="16.5" customHeight="1" thickBot="1" x14ac:dyDescent="0.25">
      <c r="A29" s="16" t="s">
        <v>17</v>
      </c>
      <c r="B29" s="26" t="s">
        <v>132</v>
      </c>
      <c r="C29" s="27"/>
      <c r="D29" s="56"/>
      <c r="E29" s="56"/>
      <c r="F29" s="188"/>
      <c r="G29" s="190"/>
      <c r="H29" s="190"/>
      <c r="L29" s="1"/>
    </row>
    <row r="30" spans="1:17" ht="25.5" customHeight="1" x14ac:dyDescent="0.2">
      <c r="A30" s="15" t="s">
        <v>18</v>
      </c>
      <c r="B30" s="55" t="s">
        <v>11</v>
      </c>
      <c r="C30" s="185" t="s">
        <v>52</v>
      </c>
      <c r="D30" s="185" t="s">
        <v>10</v>
      </c>
      <c r="E30" s="185" t="s">
        <v>9</v>
      </c>
      <c r="F30" s="203">
        <v>0</v>
      </c>
      <c r="G30" s="206">
        <v>10</v>
      </c>
      <c r="H30" s="206">
        <f>F30*G30</f>
        <v>0</v>
      </c>
      <c r="L30" s="1"/>
    </row>
    <row r="31" spans="1:17" ht="16.5" customHeight="1" x14ac:dyDescent="0.2">
      <c r="A31" s="13" t="s">
        <v>19</v>
      </c>
      <c r="B31" s="62">
        <v>14134</v>
      </c>
      <c r="C31" s="202"/>
      <c r="D31" s="202"/>
      <c r="E31" s="202"/>
      <c r="F31" s="204"/>
      <c r="G31" s="207"/>
      <c r="H31" s="207"/>
      <c r="L31" s="1"/>
    </row>
    <row r="32" spans="1:17" ht="16.5" customHeight="1" thickBot="1" x14ac:dyDescent="0.25">
      <c r="A32" s="11" t="s">
        <v>8</v>
      </c>
      <c r="B32" s="25">
        <v>0.2</v>
      </c>
      <c r="C32" s="186"/>
      <c r="D32" s="186"/>
      <c r="E32" s="186"/>
      <c r="F32" s="205"/>
      <c r="G32" s="208"/>
      <c r="H32" s="208"/>
      <c r="L32" s="1"/>
    </row>
    <row r="33" spans="1:8" s="8" customFormat="1" ht="12.75" customHeight="1" thickBot="1" x14ac:dyDescent="0.25">
      <c r="A33" s="10"/>
      <c r="B33" s="10"/>
      <c r="C33" s="10"/>
      <c r="D33" s="10"/>
      <c r="E33" s="10"/>
      <c r="F33" s="9"/>
      <c r="G33" s="5" t="s">
        <v>113</v>
      </c>
      <c r="H33" s="54">
        <f>SUM(H5:H32)</f>
        <v>222</v>
      </c>
    </row>
    <row r="34" spans="1:8" ht="12.75" customHeight="1" thickBot="1" x14ac:dyDescent="0.25">
      <c r="G34" s="5" t="s">
        <v>72</v>
      </c>
      <c r="H34" s="54">
        <v>5</v>
      </c>
    </row>
    <row r="35" spans="1:8" ht="14.45" customHeight="1" thickBot="1" x14ac:dyDescent="0.25">
      <c r="A35" s="201" t="s">
        <v>168</v>
      </c>
      <c r="B35" s="201"/>
      <c r="C35" s="201"/>
      <c r="D35" s="201"/>
      <c r="E35" s="201"/>
      <c r="G35" s="7" t="s">
        <v>7</v>
      </c>
      <c r="H35" s="6">
        <f>SUM(H33:H34)</f>
        <v>227</v>
      </c>
    </row>
    <row r="37" spans="1:8" x14ac:dyDescent="0.2">
      <c r="G37" s="5"/>
    </row>
    <row r="53" spans="1:3" x14ac:dyDescent="0.2">
      <c r="B53" s="5"/>
      <c r="C53" s="5"/>
    </row>
    <row r="56" spans="1:3" x14ac:dyDescent="0.2">
      <c r="A56" s="4"/>
    </row>
  </sheetData>
  <mergeCells count="69">
    <mergeCell ref="A35:E35"/>
    <mergeCell ref="F28:F29"/>
    <mergeCell ref="G28:G29"/>
    <mergeCell ref="H28:H29"/>
    <mergeCell ref="C30:C32"/>
    <mergeCell ref="D30:D32"/>
    <mergeCell ref="E30:E32"/>
    <mergeCell ref="F30:F32"/>
    <mergeCell ref="G30:G32"/>
    <mergeCell ref="H30:H32"/>
    <mergeCell ref="F23:F25"/>
    <mergeCell ref="G23:G25"/>
    <mergeCell ref="H23:H25"/>
    <mergeCell ref="E26:E27"/>
    <mergeCell ref="F26:F27"/>
    <mergeCell ref="G26:G27"/>
    <mergeCell ref="H26:H27"/>
    <mergeCell ref="H19:H20"/>
    <mergeCell ref="C21:C22"/>
    <mergeCell ref="D21:D22"/>
    <mergeCell ref="E21:E22"/>
    <mergeCell ref="F21:F22"/>
    <mergeCell ref="G21:G22"/>
    <mergeCell ref="H21:H22"/>
    <mergeCell ref="G19:G20"/>
    <mergeCell ref="C19:C20"/>
    <mergeCell ref="D19:D20"/>
    <mergeCell ref="E19:E20"/>
    <mergeCell ref="F19:F20"/>
    <mergeCell ref="F17:F18"/>
    <mergeCell ref="G17:G18"/>
    <mergeCell ref="H17:H18"/>
    <mergeCell ref="H15:H16"/>
    <mergeCell ref="C13:C14"/>
    <mergeCell ref="D13:D14"/>
    <mergeCell ref="E13:E14"/>
    <mergeCell ref="F13:F14"/>
    <mergeCell ref="G13:G14"/>
    <mergeCell ref="H13:H14"/>
    <mergeCell ref="C15:C16"/>
    <mergeCell ref="D15:D16"/>
    <mergeCell ref="E15:E16"/>
    <mergeCell ref="F15:F16"/>
    <mergeCell ref="G15:G16"/>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6"/>
  <sheetViews>
    <sheetView view="pageBreakPreview" zoomScaleNormal="100" zoomScaleSheetLayoutView="100" workbookViewId="0">
      <pane xSplit="1" ySplit="4" topLeftCell="B23" activePane="bottomRight" state="frozen"/>
      <selection activeCell="J30" sqref="J30"/>
      <selection pane="topRight" activeCell="J30" sqref="J30"/>
      <selection pane="bottomLeft" activeCell="J30" sqref="J30"/>
      <selection pane="bottomRight" activeCell="B25" sqref="B25"/>
    </sheetView>
  </sheetViews>
  <sheetFormatPr defaultColWidth="9.140625" defaultRowHeight="12" x14ac:dyDescent="0.2"/>
  <cols>
    <col min="1" max="1" width="43.5703125" style="3" customWidth="1"/>
    <col min="2" max="5" width="20.42578125" style="3" customWidth="1"/>
    <col min="6" max="8" width="7.140625" style="3" customWidth="1"/>
    <col min="9" max="9" width="10.85546875" style="3" bestFit="1" customWidth="1"/>
    <col min="10" max="10" width="9.140625" style="3"/>
    <col min="11" max="11" width="13.140625" style="3" customWidth="1"/>
    <col min="12" max="12" width="11.5703125" style="3" bestFit="1" customWidth="1"/>
    <col min="13" max="13" width="9.140625" style="3"/>
    <col min="14" max="14" width="9.85546875" style="3" bestFit="1" customWidth="1"/>
    <col min="15" max="15" width="10.85546875" style="3" bestFit="1" customWidth="1"/>
    <col min="16" max="16384" width="9.140625" style="3"/>
  </cols>
  <sheetData>
    <row r="1" spans="1:12" s="23" customFormat="1" ht="15.75" x14ac:dyDescent="0.25">
      <c r="A1" s="24" t="s">
        <v>128</v>
      </c>
      <c r="I1" s="57" t="s">
        <v>111</v>
      </c>
      <c r="J1" s="57" t="s">
        <v>112</v>
      </c>
    </row>
    <row r="2" spans="1:12" ht="18" customHeight="1" thickBot="1" x14ac:dyDescent="0.25">
      <c r="A2" s="7" t="s">
        <v>12</v>
      </c>
      <c r="B2" s="22" t="s">
        <v>114</v>
      </c>
      <c r="C2" s="22" t="s">
        <v>122</v>
      </c>
      <c r="F2" s="5" t="s">
        <v>65</v>
      </c>
      <c r="G2" s="184">
        <v>143957</v>
      </c>
      <c r="H2" s="184"/>
      <c r="I2" s="3">
        <f>+H9+H11+H21+H23+H26</f>
        <v>240</v>
      </c>
      <c r="J2" s="3">
        <f>+G9+G11+G21+G23+G26</f>
        <v>85</v>
      </c>
      <c r="K2" s="3" t="s">
        <v>110</v>
      </c>
    </row>
    <row r="3" spans="1:12" ht="12.75" thickBot="1" x14ac:dyDescent="0.25">
      <c r="F3" s="5" t="s">
        <v>137</v>
      </c>
      <c r="G3" s="184">
        <v>25215</v>
      </c>
      <c r="H3" s="184"/>
      <c r="I3" s="58">
        <f>SUM(H5:H32)-I2</f>
        <v>95</v>
      </c>
      <c r="J3" s="3">
        <f>SUM(G5:G32)-J2</f>
        <v>35</v>
      </c>
      <c r="K3" s="3" t="s">
        <v>109</v>
      </c>
    </row>
    <row r="4" spans="1:12" ht="24.75" customHeight="1" thickBot="1" x14ac:dyDescent="0.25">
      <c r="A4" s="21"/>
      <c r="B4" s="20">
        <v>3</v>
      </c>
      <c r="C4" s="20">
        <v>2</v>
      </c>
      <c r="D4" s="20">
        <v>1</v>
      </c>
      <c r="E4" s="20">
        <v>0</v>
      </c>
      <c r="F4" s="20" t="s">
        <v>2</v>
      </c>
      <c r="G4" s="20" t="s">
        <v>1</v>
      </c>
      <c r="H4" s="19" t="s">
        <v>0</v>
      </c>
      <c r="I4" s="3">
        <f>SUM(I2:I3)</f>
        <v>335</v>
      </c>
    </row>
    <row r="5" spans="1:12" ht="42.75" customHeight="1" x14ac:dyDescent="0.2">
      <c r="A5" s="15" t="s">
        <v>13</v>
      </c>
      <c r="B5" s="14" t="s">
        <v>3</v>
      </c>
      <c r="C5" s="185" t="s">
        <v>4</v>
      </c>
      <c r="D5" s="185" t="s">
        <v>5</v>
      </c>
      <c r="E5" s="185" t="s">
        <v>6</v>
      </c>
      <c r="F5" s="187">
        <v>3</v>
      </c>
      <c r="G5" s="189">
        <v>3</v>
      </c>
      <c r="H5" s="189">
        <f>+G5*F5</f>
        <v>9</v>
      </c>
      <c r="L5" s="1"/>
    </row>
    <row r="6" spans="1:12" ht="16.5" customHeight="1" thickBot="1" x14ac:dyDescent="0.25">
      <c r="A6" s="16" t="s">
        <v>129</v>
      </c>
      <c r="B6" s="18" t="s">
        <v>147</v>
      </c>
      <c r="C6" s="186"/>
      <c r="D6" s="186"/>
      <c r="E6" s="186"/>
      <c r="F6" s="188"/>
      <c r="G6" s="190"/>
      <c r="H6" s="190"/>
      <c r="L6" s="1"/>
    </row>
    <row r="7" spans="1:12" ht="65.25" customHeight="1" x14ac:dyDescent="0.2">
      <c r="A7" s="30" t="s">
        <v>27</v>
      </c>
      <c r="B7" s="14" t="s">
        <v>118</v>
      </c>
      <c r="C7" s="14" t="s">
        <v>50</v>
      </c>
      <c r="D7" s="14" t="s">
        <v>49</v>
      </c>
      <c r="E7" s="14" t="s">
        <v>51</v>
      </c>
      <c r="F7" s="187">
        <v>3</v>
      </c>
      <c r="G7" s="189">
        <v>3</v>
      </c>
      <c r="H7" s="189">
        <f>+G7*F7</f>
        <v>9</v>
      </c>
      <c r="L7" s="1"/>
    </row>
    <row r="8" spans="1:12" ht="41.25" customHeight="1" thickBot="1" x14ac:dyDescent="0.25">
      <c r="A8" s="16" t="s">
        <v>130</v>
      </c>
      <c r="B8" s="191" t="s">
        <v>149</v>
      </c>
      <c r="C8" s="192"/>
      <c r="D8" s="192"/>
      <c r="E8" s="193"/>
      <c r="F8" s="188"/>
      <c r="G8" s="190"/>
      <c r="H8" s="190"/>
      <c r="K8" s="3" t="s">
        <v>148</v>
      </c>
      <c r="L8" s="1"/>
    </row>
    <row r="9" spans="1:12" ht="50.25" customHeight="1" x14ac:dyDescent="0.2">
      <c r="A9" s="14" t="s">
        <v>100</v>
      </c>
      <c r="B9" s="17" t="s">
        <v>101</v>
      </c>
      <c r="C9" s="185" t="s">
        <v>107</v>
      </c>
      <c r="D9" s="185" t="s">
        <v>108</v>
      </c>
      <c r="E9" s="185" t="s">
        <v>106</v>
      </c>
      <c r="F9" s="187">
        <v>3</v>
      </c>
      <c r="G9" s="189">
        <v>25</v>
      </c>
      <c r="H9" s="189">
        <f>+G9*F9</f>
        <v>75</v>
      </c>
      <c r="L9" s="1"/>
    </row>
    <row r="10" spans="1:12" ht="16.5" customHeight="1" thickBot="1" x14ac:dyDescent="0.25">
      <c r="A10" s="16" t="s">
        <v>151</v>
      </c>
      <c r="B10" s="2">
        <v>1</v>
      </c>
      <c r="C10" s="186"/>
      <c r="D10" s="186"/>
      <c r="E10" s="186"/>
      <c r="F10" s="188"/>
      <c r="G10" s="190"/>
      <c r="H10" s="190"/>
      <c r="L10" s="1"/>
    </row>
    <row r="11" spans="1:12" ht="48" customHeight="1" x14ac:dyDescent="0.2">
      <c r="A11" s="14" t="s">
        <v>47</v>
      </c>
      <c r="B11" s="17" t="s">
        <v>102</v>
      </c>
      <c r="C11" s="185" t="s">
        <v>103</v>
      </c>
      <c r="D11" s="185" t="s">
        <v>104</v>
      </c>
      <c r="E11" s="185" t="s">
        <v>105</v>
      </c>
      <c r="F11" s="187">
        <v>3</v>
      </c>
      <c r="G11" s="189">
        <v>25</v>
      </c>
      <c r="H11" s="189">
        <f>+G11*F11</f>
        <v>75</v>
      </c>
      <c r="L11" s="1"/>
    </row>
    <row r="12" spans="1:12" ht="16.5" customHeight="1" thickBot="1" x14ac:dyDescent="0.25">
      <c r="A12" s="16" t="s">
        <v>154</v>
      </c>
      <c r="B12" s="2">
        <v>0.8</v>
      </c>
      <c r="C12" s="186"/>
      <c r="D12" s="186"/>
      <c r="E12" s="186"/>
      <c r="F12" s="188"/>
      <c r="G12" s="190"/>
      <c r="H12" s="190"/>
      <c r="L12" s="1"/>
    </row>
    <row r="13" spans="1:12" ht="63.75" customHeight="1" x14ac:dyDescent="0.2">
      <c r="A13" s="30" t="s">
        <v>32</v>
      </c>
      <c r="B13" s="17" t="s">
        <v>24</v>
      </c>
      <c r="C13" s="185" t="s">
        <v>21</v>
      </c>
      <c r="D13" s="185" t="s">
        <v>23</v>
      </c>
      <c r="E13" s="185" t="s">
        <v>22</v>
      </c>
      <c r="F13" s="187">
        <v>3</v>
      </c>
      <c r="G13" s="189">
        <v>5</v>
      </c>
      <c r="H13" s="189">
        <f>+G13*F13</f>
        <v>15</v>
      </c>
      <c r="L13" s="1"/>
    </row>
    <row r="14" spans="1:12" ht="16.5" customHeight="1" thickBot="1" x14ac:dyDescent="0.25">
      <c r="A14" s="16" t="s">
        <v>25</v>
      </c>
      <c r="B14" s="2" t="s">
        <v>73</v>
      </c>
      <c r="C14" s="186"/>
      <c r="D14" s="186"/>
      <c r="E14" s="186"/>
      <c r="F14" s="188"/>
      <c r="G14" s="190"/>
      <c r="H14" s="190"/>
      <c r="L14" s="1"/>
    </row>
    <row r="15" spans="1:12" ht="91.5" customHeight="1" x14ac:dyDescent="0.2">
      <c r="A15" s="30" t="s">
        <v>48</v>
      </c>
      <c r="B15" s="17" t="s">
        <v>133</v>
      </c>
      <c r="C15" s="185" t="s">
        <v>34</v>
      </c>
      <c r="D15" s="185" t="s">
        <v>134</v>
      </c>
      <c r="E15" s="185" t="s">
        <v>135</v>
      </c>
      <c r="F15" s="187">
        <v>3</v>
      </c>
      <c r="G15" s="189">
        <v>5</v>
      </c>
      <c r="H15" s="189">
        <f>+G15*F15</f>
        <v>15</v>
      </c>
      <c r="L15" s="1"/>
    </row>
    <row r="16" spans="1:12" ht="16.5" customHeight="1" thickBot="1" x14ac:dyDescent="0.25">
      <c r="A16" s="16" t="s">
        <v>33</v>
      </c>
      <c r="B16" s="2" t="s">
        <v>136</v>
      </c>
      <c r="C16" s="186"/>
      <c r="D16" s="186"/>
      <c r="E16" s="186"/>
      <c r="F16" s="188"/>
      <c r="G16" s="190"/>
      <c r="H16" s="190"/>
      <c r="L16" s="1"/>
    </row>
    <row r="17" spans="1:17" ht="36.75" customHeight="1" x14ac:dyDescent="0.2">
      <c r="A17" s="30" t="s">
        <v>45</v>
      </c>
      <c r="B17" s="17" t="s">
        <v>40</v>
      </c>
      <c r="C17" s="14" t="s">
        <v>41</v>
      </c>
      <c r="D17" s="14" t="s">
        <v>42</v>
      </c>
      <c r="E17" s="14" t="s">
        <v>43</v>
      </c>
      <c r="F17" s="187">
        <v>3</v>
      </c>
      <c r="G17" s="189">
        <v>3</v>
      </c>
      <c r="H17" s="189">
        <f>+G17*F17</f>
        <v>9</v>
      </c>
    </row>
    <row r="18" spans="1:17" ht="13.9" customHeight="1" thickBot="1" x14ac:dyDescent="0.25">
      <c r="A18" s="16" t="s">
        <v>44</v>
      </c>
      <c r="B18" s="194" t="s">
        <v>115</v>
      </c>
      <c r="C18" s="195"/>
      <c r="D18" s="195"/>
      <c r="E18" s="196"/>
      <c r="F18" s="188"/>
      <c r="G18" s="190"/>
      <c r="H18" s="190"/>
    </row>
    <row r="19" spans="1:17" ht="29.25" customHeight="1" x14ac:dyDescent="0.2">
      <c r="A19" s="30" t="s">
        <v>145</v>
      </c>
      <c r="B19" s="17" t="s">
        <v>38</v>
      </c>
      <c r="C19" s="185" t="s">
        <v>37</v>
      </c>
      <c r="D19" s="185" t="s">
        <v>36</v>
      </c>
      <c r="E19" s="185" t="s">
        <v>39</v>
      </c>
      <c r="F19" s="197">
        <v>3</v>
      </c>
      <c r="G19" s="189">
        <v>3</v>
      </c>
      <c r="H19" s="189">
        <f>+G19*F19</f>
        <v>9</v>
      </c>
      <c r="L19" s="1"/>
    </row>
    <row r="20" spans="1:17" ht="16.5" customHeight="1" thickBot="1" x14ac:dyDescent="0.25">
      <c r="A20" s="16" t="s">
        <v>35</v>
      </c>
      <c r="B20" s="29" t="s">
        <v>155</v>
      </c>
      <c r="C20" s="186"/>
      <c r="D20" s="186"/>
      <c r="E20" s="186"/>
      <c r="F20" s="198"/>
      <c r="G20" s="190"/>
      <c r="H20" s="190"/>
      <c r="L20" s="1"/>
    </row>
    <row r="21" spans="1:17" ht="37.5" customHeight="1" x14ac:dyDescent="0.2">
      <c r="A21" s="30" t="s">
        <v>143</v>
      </c>
      <c r="B21" s="17" t="s">
        <v>29</v>
      </c>
      <c r="C21" s="185" t="s">
        <v>30</v>
      </c>
      <c r="D21" s="185" t="s">
        <v>31</v>
      </c>
      <c r="E21" s="185" t="s">
        <v>46</v>
      </c>
      <c r="F21" s="187">
        <v>3</v>
      </c>
      <c r="G21" s="189">
        <v>25</v>
      </c>
      <c r="H21" s="189">
        <f>+G21*F21</f>
        <v>75</v>
      </c>
      <c r="L21" s="1"/>
    </row>
    <row r="22" spans="1:17" ht="16.5" customHeight="1" thickBot="1" x14ac:dyDescent="0.25">
      <c r="A22" s="16" t="s">
        <v>28</v>
      </c>
      <c r="B22" s="64" t="s">
        <v>116</v>
      </c>
      <c r="C22" s="186"/>
      <c r="D22" s="186"/>
      <c r="E22" s="186"/>
      <c r="F22" s="188"/>
      <c r="G22" s="190"/>
      <c r="H22" s="190"/>
      <c r="L22" s="1"/>
    </row>
    <row r="23" spans="1:17" ht="25.9" customHeight="1" x14ac:dyDescent="0.2">
      <c r="A23" s="30" t="s">
        <v>142</v>
      </c>
      <c r="B23" s="17" t="s">
        <v>54</v>
      </c>
      <c r="C23" s="14" t="s">
        <v>56</v>
      </c>
      <c r="D23" s="14" t="s">
        <v>55</v>
      </c>
      <c r="E23" s="14" t="s">
        <v>53</v>
      </c>
      <c r="F23" s="187">
        <v>1</v>
      </c>
      <c r="G23" s="189">
        <v>5</v>
      </c>
      <c r="H23" s="189">
        <f>+G23*F23</f>
        <v>5</v>
      </c>
      <c r="L23" s="1" t="s">
        <v>178</v>
      </c>
    </row>
    <row r="24" spans="1:17" ht="16.5" customHeight="1" x14ac:dyDescent="0.2">
      <c r="A24" s="31"/>
      <c r="B24" s="32"/>
      <c r="C24" s="33" t="s">
        <v>62</v>
      </c>
      <c r="D24" s="33" t="s">
        <v>63</v>
      </c>
      <c r="E24" s="33" t="s">
        <v>64</v>
      </c>
      <c r="F24" s="199"/>
      <c r="G24" s="200"/>
      <c r="H24" s="200"/>
      <c r="I24" s="3" t="s">
        <v>141</v>
      </c>
      <c r="L24" s="3" t="s">
        <v>62</v>
      </c>
      <c r="M24" s="3" t="s">
        <v>179</v>
      </c>
      <c r="N24" s="3" t="s">
        <v>180</v>
      </c>
      <c r="O24" s="3" t="s">
        <v>181</v>
      </c>
      <c r="P24" s="3" t="s">
        <v>182</v>
      </c>
      <c r="Q24" s="3" t="s">
        <v>183</v>
      </c>
    </row>
    <row r="25" spans="1:17" ht="16.5" customHeight="1" thickBot="1" x14ac:dyDescent="0.25">
      <c r="A25" s="16" t="s">
        <v>140</v>
      </c>
      <c r="B25" s="28">
        <f>C25/(D25+E25)</f>
        <v>0.49491424241728471</v>
      </c>
      <c r="C25" s="12">
        <v>43110</v>
      </c>
      <c r="D25" s="12">
        <v>7510</v>
      </c>
      <c r="E25" s="12">
        <v>79596</v>
      </c>
      <c r="F25" s="188"/>
      <c r="G25" s="190"/>
      <c r="H25" s="190"/>
      <c r="I25" s="61">
        <f>+C25+D25+E25</f>
        <v>130216</v>
      </c>
      <c r="L25" s="12">
        <v>38335</v>
      </c>
      <c r="M25" s="12">
        <v>8835</v>
      </c>
      <c r="N25" s="12">
        <v>81250</v>
      </c>
      <c r="O25" s="61">
        <f>+L25+M25+N25</f>
        <v>128420</v>
      </c>
      <c r="P25" s="28">
        <f>L25/(M25+N25)</f>
        <v>0.42554254315368817</v>
      </c>
      <c r="Q25" s="62">
        <f>+O25/D27</f>
        <v>5837.272727272727</v>
      </c>
    </row>
    <row r="26" spans="1:17" ht="27" customHeight="1" x14ac:dyDescent="0.2">
      <c r="A26" s="30" t="s">
        <v>138</v>
      </c>
      <c r="B26" s="17" t="s">
        <v>69</v>
      </c>
      <c r="C26" s="14" t="s">
        <v>70</v>
      </c>
      <c r="D26" s="14" t="s">
        <v>71</v>
      </c>
      <c r="E26" s="185" t="s">
        <v>68</v>
      </c>
      <c r="F26" s="187">
        <v>2</v>
      </c>
      <c r="G26" s="189">
        <v>5</v>
      </c>
      <c r="H26" s="189">
        <f>+G26*F26</f>
        <v>10</v>
      </c>
      <c r="I26" s="3" t="s">
        <v>139</v>
      </c>
      <c r="L26" s="1"/>
    </row>
    <row r="27" spans="1:17" ht="16.5" customHeight="1" thickBot="1" x14ac:dyDescent="0.25">
      <c r="A27" s="16" t="s">
        <v>26</v>
      </c>
      <c r="B27" s="62">
        <f>+I25/D27</f>
        <v>5918.909090909091</v>
      </c>
      <c r="C27" s="34" t="s">
        <v>67</v>
      </c>
      <c r="D27" s="35">
        <v>22</v>
      </c>
      <c r="E27" s="186"/>
      <c r="F27" s="188"/>
      <c r="G27" s="190"/>
      <c r="H27" s="190"/>
      <c r="L27" s="1"/>
    </row>
    <row r="28" spans="1:17" ht="86.25" customHeight="1" x14ac:dyDescent="0.2">
      <c r="A28" s="30" t="s">
        <v>14</v>
      </c>
      <c r="B28" s="17" t="s">
        <v>57</v>
      </c>
      <c r="C28" s="17" t="s">
        <v>20</v>
      </c>
      <c r="D28" s="17" t="s">
        <v>15</v>
      </c>
      <c r="E28" s="17" t="s">
        <v>16</v>
      </c>
      <c r="F28" s="187">
        <v>3</v>
      </c>
      <c r="G28" s="189">
        <v>3</v>
      </c>
      <c r="H28" s="189">
        <f>+G28*F28</f>
        <v>9</v>
      </c>
      <c r="L28" s="1"/>
    </row>
    <row r="29" spans="1:17" ht="16.5" customHeight="1" thickBot="1" x14ac:dyDescent="0.25">
      <c r="A29" s="16" t="s">
        <v>17</v>
      </c>
      <c r="B29" s="26" t="s">
        <v>132</v>
      </c>
      <c r="C29" s="27"/>
      <c r="D29" s="56"/>
      <c r="E29" s="56"/>
      <c r="F29" s="188"/>
      <c r="G29" s="190"/>
      <c r="H29" s="190"/>
      <c r="L29" s="1"/>
    </row>
    <row r="30" spans="1:17" ht="25.5" customHeight="1" x14ac:dyDescent="0.2">
      <c r="A30" s="15" t="s">
        <v>18</v>
      </c>
      <c r="B30" s="55" t="s">
        <v>11</v>
      </c>
      <c r="C30" s="185" t="s">
        <v>52</v>
      </c>
      <c r="D30" s="185" t="s">
        <v>10</v>
      </c>
      <c r="E30" s="185" t="s">
        <v>9</v>
      </c>
      <c r="F30" s="203">
        <v>2</v>
      </c>
      <c r="G30" s="206">
        <v>10</v>
      </c>
      <c r="H30" s="206">
        <f>F30*G30</f>
        <v>20</v>
      </c>
      <c r="L30" s="1"/>
    </row>
    <row r="31" spans="1:17" ht="16.5" customHeight="1" x14ac:dyDescent="0.2">
      <c r="A31" s="13" t="s">
        <v>19</v>
      </c>
      <c r="B31" s="62">
        <v>264</v>
      </c>
      <c r="C31" s="202"/>
      <c r="D31" s="202"/>
      <c r="E31" s="202"/>
      <c r="F31" s="204"/>
      <c r="G31" s="207"/>
      <c r="H31" s="207"/>
      <c r="L31" s="1"/>
    </row>
    <row r="32" spans="1:17" ht="16.5" customHeight="1" thickBot="1" x14ac:dyDescent="0.25">
      <c r="A32" s="11" t="s">
        <v>8</v>
      </c>
      <c r="B32" s="59">
        <f>264/142247</f>
        <v>1.8559266627767193E-3</v>
      </c>
      <c r="C32" s="186"/>
      <c r="D32" s="186"/>
      <c r="E32" s="186"/>
      <c r="F32" s="205"/>
      <c r="G32" s="208"/>
      <c r="H32" s="208"/>
      <c r="L32" s="1"/>
    </row>
    <row r="33" spans="1:8" s="8" customFormat="1" ht="12.75" customHeight="1" thickBot="1" x14ac:dyDescent="0.25">
      <c r="A33" s="10"/>
      <c r="B33" s="10"/>
      <c r="C33" s="10"/>
      <c r="D33" s="10"/>
      <c r="E33" s="10"/>
      <c r="F33" s="9"/>
      <c r="G33" s="5" t="s">
        <v>113</v>
      </c>
      <c r="H33" s="54">
        <f>SUM(H5:H32)</f>
        <v>335</v>
      </c>
    </row>
    <row r="34" spans="1:8" ht="12.75" customHeight="1" thickBot="1" x14ac:dyDescent="0.25">
      <c r="G34" s="5" t="s">
        <v>72</v>
      </c>
      <c r="H34" s="54">
        <v>9</v>
      </c>
    </row>
    <row r="35" spans="1:8" ht="14.45" customHeight="1" thickBot="1" x14ac:dyDescent="0.25">
      <c r="A35" s="201" t="s">
        <v>168</v>
      </c>
      <c r="B35" s="201"/>
      <c r="C35" s="201"/>
      <c r="D35" s="201"/>
      <c r="E35" s="201"/>
      <c r="G35" s="7" t="s">
        <v>7</v>
      </c>
      <c r="H35" s="6">
        <f>SUM(H33:H34)</f>
        <v>344</v>
      </c>
    </row>
    <row r="37" spans="1:8" x14ac:dyDescent="0.2">
      <c r="G37" s="5"/>
    </row>
    <row r="53" spans="1:3" x14ac:dyDescent="0.2">
      <c r="B53" s="5"/>
      <c r="C53" s="5"/>
    </row>
    <row r="56" spans="1:3" x14ac:dyDescent="0.2">
      <c r="A56" s="4"/>
    </row>
  </sheetData>
  <mergeCells count="69">
    <mergeCell ref="A35:E35"/>
    <mergeCell ref="F28:F29"/>
    <mergeCell ref="G28:G29"/>
    <mergeCell ref="H28:H29"/>
    <mergeCell ref="C30:C32"/>
    <mergeCell ref="D30:D32"/>
    <mergeCell ref="E30:E32"/>
    <mergeCell ref="F30:F32"/>
    <mergeCell ref="G30:G32"/>
    <mergeCell ref="H30:H32"/>
    <mergeCell ref="F23:F25"/>
    <mergeCell ref="G23:G25"/>
    <mergeCell ref="H23:H25"/>
    <mergeCell ref="E26:E27"/>
    <mergeCell ref="F26:F27"/>
    <mergeCell ref="G26:G27"/>
    <mergeCell ref="H26:H27"/>
    <mergeCell ref="H19:H20"/>
    <mergeCell ref="C21:C22"/>
    <mergeCell ref="D21:D22"/>
    <mergeCell ref="E21:E22"/>
    <mergeCell ref="F21:F22"/>
    <mergeCell ref="G21:G22"/>
    <mergeCell ref="H21:H22"/>
    <mergeCell ref="G19:G20"/>
    <mergeCell ref="C19:C20"/>
    <mergeCell ref="D19:D20"/>
    <mergeCell ref="E19:E20"/>
    <mergeCell ref="F19:F20"/>
    <mergeCell ref="F17:F18"/>
    <mergeCell ref="G17:G18"/>
    <mergeCell ref="H17:H18"/>
    <mergeCell ref="H15:H16"/>
    <mergeCell ref="C13:C14"/>
    <mergeCell ref="D13:D14"/>
    <mergeCell ref="E13:E14"/>
    <mergeCell ref="F13:F14"/>
    <mergeCell ref="G13:G14"/>
    <mergeCell ref="H13:H14"/>
    <mergeCell ref="C15:C16"/>
    <mergeCell ref="D15:D16"/>
    <mergeCell ref="E15:E16"/>
    <mergeCell ref="F15:F16"/>
    <mergeCell ref="G15:G16"/>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6"/>
  <sheetViews>
    <sheetView view="pageBreakPreview" zoomScaleNormal="100" zoomScaleSheetLayoutView="100" workbookViewId="0">
      <pane xSplit="1" ySplit="4" topLeftCell="B17"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10.28515625" style="3" customWidth="1"/>
    <col min="10" max="10" width="9.140625" style="3"/>
    <col min="11" max="11" width="13.140625" style="3" customWidth="1"/>
    <col min="12" max="12" width="11.5703125" style="3" bestFit="1" customWidth="1"/>
    <col min="13" max="13" width="9.85546875" style="3" bestFit="1" customWidth="1"/>
    <col min="14" max="15" width="10.85546875" style="3" bestFit="1" customWidth="1"/>
    <col min="16" max="16384" width="9.140625" style="3"/>
  </cols>
  <sheetData>
    <row r="1" spans="1:12" s="23" customFormat="1" ht="15.75" x14ac:dyDescent="0.25">
      <c r="A1" s="24" t="s">
        <v>128</v>
      </c>
      <c r="I1" s="57" t="s">
        <v>111</v>
      </c>
      <c r="J1" s="57" t="s">
        <v>112</v>
      </c>
    </row>
    <row r="2" spans="1:12" ht="18" customHeight="1" thickBot="1" x14ac:dyDescent="0.25">
      <c r="A2" s="7" t="s">
        <v>12</v>
      </c>
      <c r="B2" s="22" t="s">
        <v>114</v>
      </c>
      <c r="C2" s="22" t="s">
        <v>123</v>
      </c>
      <c r="F2" s="5" t="s">
        <v>65</v>
      </c>
      <c r="G2" s="184">
        <v>344863</v>
      </c>
      <c r="H2" s="184"/>
      <c r="I2" s="3">
        <f>+H9+H11+H21+H23+H26</f>
        <v>195</v>
      </c>
      <c r="J2" s="3">
        <f>+G9+G11+G21+G23+G26</f>
        <v>85</v>
      </c>
      <c r="K2" s="3" t="s">
        <v>110</v>
      </c>
    </row>
    <row r="3" spans="1:12" ht="12.75" thickBot="1" x14ac:dyDescent="0.25">
      <c r="F3" s="5" t="s">
        <v>137</v>
      </c>
      <c r="G3" s="184">
        <v>62746</v>
      </c>
      <c r="H3" s="184"/>
      <c r="I3" s="58">
        <f>SUM(H5:H32)-I2</f>
        <v>86</v>
      </c>
      <c r="J3" s="3">
        <f>SUM(G5:G32)-J2</f>
        <v>35</v>
      </c>
      <c r="K3" s="3" t="s">
        <v>109</v>
      </c>
    </row>
    <row r="4" spans="1:12" ht="24.75" customHeight="1" thickBot="1" x14ac:dyDescent="0.25">
      <c r="A4" s="21"/>
      <c r="B4" s="20">
        <v>3</v>
      </c>
      <c r="C4" s="20">
        <v>2</v>
      </c>
      <c r="D4" s="20">
        <v>1</v>
      </c>
      <c r="E4" s="20">
        <v>0</v>
      </c>
      <c r="F4" s="20" t="s">
        <v>2</v>
      </c>
      <c r="G4" s="20" t="s">
        <v>1</v>
      </c>
      <c r="H4" s="19" t="s">
        <v>0</v>
      </c>
      <c r="I4" s="3">
        <f>SUM(I2:I3)</f>
        <v>281</v>
      </c>
    </row>
    <row r="5" spans="1:12" ht="42.75" customHeight="1" x14ac:dyDescent="0.2">
      <c r="A5" s="15" t="s">
        <v>13</v>
      </c>
      <c r="B5" s="14" t="s">
        <v>3</v>
      </c>
      <c r="C5" s="185" t="s">
        <v>4</v>
      </c>
      <c r="D5" s="185" t="s">
        <v>5</v>
      </c>
      <c r="E5" s="185" t="s">
        <v>6</v>
      </c>
      <c r="F5" s="187">
        <v>3</v>
      </c>
      <c r="G5" s="189">
        <v>3</v>
      </c>
      <c r="H5" s="189">
        <f>+G5*F5</f>
        <v>9</v>
      </c>
      <c r="L5" s="1"/>
    </row>
    <row r="6" spans="1:12" ht="16.5" customHeight="1" thickBot="1" x14ac:dyDescent="0.25">
      <c r="A6" s="16" t="s">
        <v>129</v>
      </c>
      <c r="B6" s="18" t="s">
        <v>147</v>
      </c>
      <c r="C6" s="186"/>
      <c r="D6" s="186"/>
      <c r="E6" s="186"/>
      <c r="F6" s="188"/>
      <c r="G6" s="190"/>
      <c r="H6" s="190"/>
      <c r="L6" s="1"/>
    </row>
    <row r="7" spans="1:12" ht="65.25" customHeight="1" x14ac:dyDescent="0.2">
      <c r="A7" s="30" t="s">
        <v>27</v>
      </c>
      <c r="B7" s="14" t="s">
        <v>118</v>
      </c>
      <c r="C7" s="14" t="s">
        <v>50</v>
      </c>
      <c r="D7" s="14" t="s">
        <v>49</v>
      </c>
      <c r="E7" s="14" t="s">
        <v>51</v>
      </c>
      <c r="F7" s="187">
        <v>3</v>
      </c>
      <c r="G7" s="189">
        <v>3</v>
      </c>
      <c r="H7" s="189">
        <f>+G7*F7</f>
        <v>9</v>
      </c>
      <c r="L7" s="1"/>
    </row>
    <row r="8" spans="1:12" ht="41.25" customHeight="1" thickBot="1" x14ac:dyDescent="0.25">
      <c r="A8" s="16" t="s">
        <v>130</v>
      </c>
      <c r="B8" s="191" t="s">
        <v>149</v>
      </c>
      <c r="C8" s="192"/>
      <c r="D8" s="192"/>
      <c r="E8" s="193"/>
      <c r="F8" s="188"/>
      <c r="G8" s="190"/>
      <c r="H8" s="190"/>
      <c r="L8" s="1"/>
    </row>
    <row r="9" spans="1:12" ht="50.25" customHeight="1" x14ac:dyDescent="0.2">
      <c r="A9" s="14" t="s">
        <v>100</v>
      </c>
      <c r="B9" s="17" t="s">
        <v>101</v>
      </c>
      <c r="C9" s="185" t="s">
        <v>107</v>
      </c>
      <c r="D9" s="185" t="s">
        <v>108</v>
      </c>
      <c r="E9" s="185" t="s">
        <v>106</v>
      </c>
      <c r="F9" s="187">
        <v>3</v>
      </c>
      <c r="G9" s="189">
        <v>25</v>
      </c>
      <c r="H9" s="189">
        <f>+G9*F9</f>
        <v>75</v>
      </c>
      <c r="L9" s="1"/>
    </row>
    <row r="10" spans="1:12" ht="16.5" customHeight="1" thickBot="1" x14ac:dyDescent="0.25">
      <c r="A10" s="16" t="s">
        <v>151</v>
      </c>
      <c r="B10" s="2">
        <v>1</v>
      </c>
      <c r="C10" s="186"/>
      <c r="D10" s="186"/>
      <c r="E10" s="186"/>
      <c r="F10" s="188"/>
      <c r="G10" s="190"/>
      <c r="H10" s="190"/>
      <c r="L10" s="1"/>
    </row>
    <row r="11" spans="1:12" ht="48" customHeight="1" x14ac:dyDescent="0.2">
      <c r="A11" s="14" t="s">
        <v>47</v>
      </c>
      <c r="B11" s="17" t="s">
        <v>102</v>
      </c>
      <c r="C11" s="185" t="s">
        <v>103</v>
      </c>
      <c r="D11" s="185" t="s">
        <v>104</v>
      </c>
      <c r="E11" s="185" t="s">
        <v>105</v>
      </c>
      <c r="F11" s="187">
        <v>1</v>
      </c>
      <c r="G11" s="189">
        <v>25</v>
      </c>
      <c r="H11" s="189">
        <f>+G11*F11</f>
        <v>25</v>
      </c>
      <c r="L11" s="1"/>
    </row>
    <row r="12" spans="1:12" ht="16.5" customHeight="1" thickBot="1" x14ac:dyDescent="0.25">
      <c r="A12" s="16" t="s">
        <v>154</v>
      </c>
      <c r="B12" s="2">
        <v>0.46</v>
      </c>
      <c r="C12" s="186"/>
      <c r="D12" s="186"/>
      <c r="E12" s="186"/>
      <c r="F12" s="188"/>
      <c r="G12" s="190"/>
      <c r="H12" s="190"/>
      <c r="L12" s="1"/>
    </row>
    <row r="13" spans="1:12" ht="63.75" customHeight="1" x14ac:dyDescent="0.2">
      <c r="A13" s="30" t="s">
        <v>32</v>
      </c>
      <c r="B13" s="17" t="s">
        <v>24</v>
      </c>
      <c r="C13" s="185" t="s">
        <v>21</v>
      </c>
      <c r="D13" s="185" t="s">
        <v>23</v>
      </c>
      <c r="E13" s="185" t="s">
        <v>22</v>
      </c>
      <c r="F13" s="187">
        <v>3</v>
      </c>
      <c r="G13" s="189">
        <v>5</v>
      </c>
      <c r="H13" s="189">
        <f>+G13*F13</f>
        <v>15</v>
      </c>
      <c r="L13" s="1"/>
    </row>
    <row r="14" spans="1:12" ht="16.5" customHeight="1" thickBot="1" x14ac:dyDescent="0.25">
      <c r="A14" s="16" t="s">
        <v>25</v>
      </c>
      <c r="B14" s="2" t="s">
        <v>73</v>
      </c>
      <c r="C14" s="186"/>
      <c r="D14" s="186"/>
      <c r="E14" s="186"/>
      <c r="F14" s="188"/>
      <c r="G14" s="190"/>
      <c r="H14" s="190"/>
      <c r="L14" s="1"/>
    </row>
    <row r="15" spans="1:12" ht="91.5" customHeight="1" x14ac:dyDescent="0.2">
      <c r="A15" s="30" t="s">
        <v>48</v>
      </c>
      <c r="B15" s="17" t="s">
        <v>133</v>
      </c>
      <c r="C15" s="185" t="s">
        <v>34</v>
      </c>
      <c r="D15" s="185" t="s">
        <v>134</v>
      </c>
      <c r="E15" s="185" t="s">
        <v>135</v>
      </c>
      <c r="F15" s="187">
        <v>3</v>
      </c>
      <c r="G15" s="189">
        <v>5</v>
      </c>
      <c r="H15" s="189">
        <f>+G15*F15</f>
        <v>15</v>
      </c>
      <c r="L15" s="1"/>
    </row>
    <row r="16" spans="1:12" ht="16.5" customHeight="1" thickBot="1" x14ac:dyDescent="0.25">
      <c r="A16" s="16" t="s">
        <v>33</v>
      </c>
      <c r="B16" s="2" t="s">
        <v>136</v>
      </c>
      <c r="C16" s="186"/>
      <c r="D16" s="186"/>
      <c r="E16" s="186"/>
      <c r="F16" s="188"/>
      <c r="G16" s="190"/>
      <c r="H16" s="190"/>
      <c r="L16" s="1"/>
    </row>
    <row r="17" spans="1:17" ht="36.75" customHeight="1" x14ac:dyDescent="0.2">
      <c r="A17" s="30" t="s">
        <v>45</v>
      </c>
      <c r="B17" s="17" t="s">
        <v>40</v>
      </c>
      <c r="C17" s="14" t="s">
        <v>41</v>
      </c>
      <c r="D17" s="14" t="s">
        <v>42</v>
      </c>
      <c r="E17" s="14" t="s">
        <v>43</v>
      </c>
      <c r="F17" s="187">
        <v>3</v>
      </c>
      <c r="G17" s="189">
        <v>3</v>
      </c>
      <c r="H17" s="189">
        <f>+G17*F17</f>
        <v>9</v>
      </c>
    </row>
    <row r="18" spans="1:17" ht="13.9" customHeight="1" thickBot="1" x14ac:dyDescent="0.25">
      <c r="A18" s="16" t="s">
        <v>44</v>
      </c>
      <c r="B18" s="194" t="s">
        <v>115</v>
      </c>
      <c r="C18" s="195"/>
      <c r="D18" s="195"/>
      <c r="E18" s="196"/>
      <c r="F18" s="188"/>
      <c r="G18" s="190"/>
      <c r="H18" s="190"/>
    </row>
    <row r="19" spans="1:17" ht="29.25" customHeight="1" x14ac:dyDescent="0.2">
      <c r="A19" s="30" t="s">
        <v>145</v>
      </c>
      <c r="B19" s="17" t="s">
        <v>38</v>
      </c>
      <c r="C19" s="14" t="s">
        <v>37</v>
      </c>
      <c r="D19" s="14" t="s">
        <v>36</v>
      </c>
      <c r="E19" s="185" t="s">
        <v>39</v>
      </c>
      <c r="F19" s="209">
        <v>0</v>
      </c>
      <c r="G19" s="189">
        <v>3</v>
      </c>
      <c r="H19" s="189">
        <f>+G19*F19</f>
        <v>0</v>
      </c>
      <c r="L19" s="1"/>
    </row>
    <row r="20" spans="1:17" ht="16.5" customHeight="1" thickBot="1" x14ac:dyDescent="0.25">
      <c r="A20" s="16" t="s">
        <v>35</v>
      </c>
      <c r="B20" s="194" t="s">
        <v>156</v>
      </c>
      <c r="C20" s="195"/>
      <c r="D20" s="196"/>
      <c r="E20" s="186"/>
      <c r="F20" s="210"/>
      <c r="G20" s="190"/>
      <c r="H20" s="190"/>
      <c r="L20" s="1"/>
    </row>
    <row r="21" spans="1:17" ht="37.5" customHeight="1" x14ac:dyDescent="0.2">
      <c r="A21" s="30" t="s">
        <v>143</v>
      </c>
      <c r="B21" s="17" t="s">
        <v>29</v>
      </c>
      <c r="C21" s="185" t="s">
        <v>30</v>
      </c>
      <c r="D21" s="185" t="s">
        <v>31</v>
      </c>
      <c r="E21" s="185" t="s">
        <v>46</v>
      </c>
      <c r="F21" s="187">
        <v>3</v>
      </c>
      <c r="G21" s="189">
        <v>25</v>
      </c>
      <c r="H21" s="189">
        <f>+G21*F21</f>
        <v>75</v>
      </c>
      <c r="L21" s="1"/>
    </row>
    <row r="22" spans="1:17" ht="16.5" customHeight="1" thickBot="1" x14ac:dyDescent="0.25">
      <c r="A22" s="16" t="s">
        <v>28</v>
      </c>
      <c r="B22" s="36" t="s">
        <v>157</v>
      </c>
      <c r="C22" s="186"/>
      <c r="D22" s="186"/>
      <c r="E22" s="186"/>
      <c r="F22" s="188"/>
      <c r="G22" s="190"/>
      <c r="H22" s="190"/>
      <c r="L22" s="1"/>
    </row>
    <row r="23" spans="1:17" ht="25.9" customHeight="1" x14ac:dyDescent="0.2">
      <c r="A23" s="30" t="s">
        <v>142</v>
      </c>
      <c r="B23" s="17" t="s">
        <v>54</v>
      </c>
      <c r="C23" s="14" t="s">
        <v>56</v>
      </c>
      <c r="D23" s="14" t="s">
        <v>55</v>
      </c>
      <c r="E23" s="14" t="s">
        <v>53</v>
      </c>
      <c r="F23" s="187">
        <v>1</v>
      </c>
      <c r="G23" s="189">
        <v>5</v>
      </c>
      <c r="H23" s="189">
        <f>+G23*F23</f>
        <v>5</v>
      </c>
      <c r="L23" s="1" t="s">
        <v>178</v>
      </c>
    </row>
    <row r="24" spans="1:17" ht="16.5" customHeight="1" x14ac:dyDescent="0.2">
      <c r="A24" s="31"/>
      <c r="B24" s="32"/>
      <c r="C24" s="33" t="s">
        <v>62</v>
      </c>
      <c r="D24" s="33" t="s">
        <v>63</v>
      </c>
      <c r="E24" s="33" t="s">
        <v>64</v>
      </c>
      <c r="F24" s="199"/>
      <c r="G24" s="200"/>
      <c r="H24" s="200"/>
      <c r="I24" s="3" t="s">
        <v>141</v>
      </c>
      <c r="L24" s="3" t="s">
        <v>62</v>
      </c>
      <c r="M24" s="3" t="s">
        <v>179</v>
      </c>
      <c r="N24" s="3" t="s">
        <v>180</v>
      </c>
      <c r="O24" s="3" t="s">
        <v>181</v>
      </c>
      <c r="P24" s="3" t="s">
        <v>182</v>
      </c>
      <c r="Q24" s="3" t="s">
        <v>183</v>
      </c>
    </row>
    <row r="25" spans="1:17" ht="16.5" customHeight="1" thickBot="1" x14ac:dyDescent="0.25">
      <c r="A25" s="16" t="s">
        <v>140</v>
      </c>
      <c r="B25" s="28">
        <f>C25/(D25+E25)</f>
        <v>0.4526253425878205</v>
      </c>
      <c r="C25" s="12">
        <v>93970</v>
      </c>
      <c r="D25" s="12">
        <v>24059</v>
      </c>
      <c r="E25" s="12">
        <v>183552</v>
      </c>
      <c r="F25" s="188"/>
      <c r="G25" s="190"/>
      <c r="H25" s="190"/>
      <c r="I25" s="61">
        <f>+C25+D25+E25</f>
        <v>301581</v>
      </c>
      <c r="L25" s="12">
        <v>90166</v>
      </c>
      <c r="M25" s="12">
        <v>22626</v>
      </c>
      <c r="N25" s="12">
        <v>180222</v>
      </c>
      <c r="O25" s="61">
        <f>+L25+M25+N25</f>
        <v>293014</v>
      </c>
      <c r="P25" s="28">
        <f>L25/(M25+N25)</f>
        <v>0.44450031550717778</v>
      </c>
      <c r="Q25" s="62">
        <f>+O25/D27</f>
        <v>5232.3928571428569</v>
      </c>
    </row>
    <row r="26" spans="1:17" ht="27" customHeight="1" x14ac:dyDescent="0.2">
      <c r="A26" s="30" t="s">
        <v>138</v>
      </c>
      <c r="B26" s="17" t="s">
        <v>69</v>
      </c>
      <c r="C26" s="14" t="s">
        <v>70</v>
      </c>
      <c r="D26" s="14" t="s">
        <v>71</v>
      </c>
      <c r="E26" s="185" t="s">
        <v>68</v>
      </c>
      <c r="F26" s="187">
        <v>3</v>
      </c>
      <c r="G26" s="189">
        <v>5</v>
      </c>
      <c r="H26" s="189">
        <f>+G26*F26</f>
        <v>15</v>
      </c>
      <c r="I26" s="3" t="s">
        <v>139</v>
      </c>
      <c r="L26" s="1"/>
    </row>
    <row r="27" spans="1:17" ht="16.5" customHeight="1" thickBot="1" x14ac:dyDescent="0.25">
      <c r="A27" s="16" t="s">
        <v>26</v>
      </c>
      <c r="B27" s="62">
        <f>+I25/D27</f>
        <v>5385.375</v>
      </c>
      <c r="C27" s="34" t="s">
        <v>67</v>
      </c>
      <c r="D27" s="35">
        <v>56</v>
      </c>
      <c r="E27" s="186"/>
      <c r="F27" s="188"/>
      <c r="G27" s="190"/>
      <c r="H27" s="190"/>
      <c r="L27" s="1"/>
    </row>
    <row r="28" spans="1:17" ht="86.25" customHeight="1" x14ac:dyDescent="0.2">
      <c r="A28" s="30" t="s">
        <v>14</v>
      </c>
      <c r="B28" s="17" t="s">
        <v>57</v>
      </c>
      <c r="C28" s="17" t="s">
        <v>20</v>
      </c>
      <c r="D28" s="17" t="s">
        <v>15</v>
      </c>
      <c r="E28" s="17" t="s">
        <v>16</v>
      </c>
      <c r="F28" s="187">
        <v>3</v>
      </c>
      <c r="G28" s="189">
        <v>3</v>
      </c>
      <c r="H28" s="189">
        <f>+G28*F28</f>
        <v>9</v>
      </c>
      <c r="L28" s="1"/>
    </row>
    <row r="29" spans="1:17" ht="16.5" customHeight="1" thickBot="1" x14ac:dyDescent="0.25">
      <c r="A29" s="16" t="s">
        <v>17</v>
      </c>
      <c r="B29" s="26" t="s">
        <v>165</v>
      </c>
      <c r="C29" s="27"/>
      <c r="D29" s="56"/>
      <c r="E29" s="56"/>
      <c r="F29" s="188"/>
      <c r="G29" s="190"/>
      <c r="H29" s="190"/>
      <c r="L29" s="1"/>
    </row>
    <row r="30" spans="1:17" ht="25.5" customHeight="1" x14ac:dyDescent="0.2">
      <c r="A30" s="15" t="s">
        <v>18</v>
      </c>
      <c r="B30" s="55" t="s">
        <v>11</v>
      </c>
      <c r="C30" s="185" t="s">
        <v>52</v>
      </c>
      <c r="D30" s="185" t="s">
        <v>10</v>
      </c>
      <c r="E30" s="185" t="s">
        <v>9</v>
      </c>
      <c r="F30" s="203">
        <v>2</v>
      </c>
      <c r="G30" s="206">
        <v>10</v>
      </c>
      <c r="H30" s="206">
        <f>F30*G30</f>
        <v>20</v>
      </c>
      <c r="L30" s="1"/>
    </row>
    <row r="31" spans="1:17" ht="16.5" customHeight="1" x14ac:dyDescent="0.2">
      <c r="A31" s="13" t="s">
        <v>19</v>
      </c>
      <c r="B31" s="62">
        <v>4031</v>
      </c>
      <c r="C31" s="202"/>
      <c r="D31" s="202"/>
      <c r="E31" s="202"/>
      <c r="F31" s="204"/>
      <c r="G31" s="207"/>
      <c r="H31" s="207"/>
      <c r="L31" s="1"/>
    </row>
    <row r="32" spans="1:17" ht="16.5" customHeight="1" thickBot="1" x14ac:dyDescent="0.25">
      <c r="A32" s="11" t="s">
        <v>8</v>
      </c>
      <c r="B32" s="59">
        <f>4031/340327</f>
        <v>1.1844490739788497E-2</v>
      </c>
      <c r="C32" s="186"/>
      <c r="D32" s="186"/>
      <c r="E32" s="186"/>
      <c r="F32" s="205"/>
      <c r="G32" s="208"/>
      <c r="H32" s="208"/>
      <c r="L32" s="1"/>
    </row>
    <row r="33" spans="1:8" s="8" customFormat="1" ht="12.75" customHeight="1" thickBot="1" x14ac:dyDescent="0.25">
      <c r="A33" s="10"/>
      <c r="B33" s="10"/>
      <c r="C33" s="10"/>
      <c r="D33" s="10"/>
      <c r="E33" s="10"/>
      <c r="F33" s="9"/>
      <c r="G33" s="5" t="s">
        <v>113</v>
      </c>
      <c r="H33" s="54">
        <f>SUM(H5:H32)</f>
        <v>281</v>
      </c>
    </row>
    <row r="34" spans="1:8" ht="12.75" customHeight="1" thickBot="1" x14ac:dyDescent="0.25">
      <c r="G34" s="5" t="s">
        <v>72</v>
      </c>
      <c r="H34" s="54">
        <v>9</v>
      </c>
    </row>
    <row r="35" spans="1:8" ht="14.45" customHeight="1" thickBot="1" x14ac:dyDescent="0.25">
      <c r="A35" s="201" t="s">
        <v>168</v>
      </c>
      <c r="B35" s="201"/>
      <c r="C35" s="201"/>
      <c r="D35" s="201"/>
      <c r="E35" s="201"/>
      <c r="G35" s="7" t="s">
        <v>7</v>
      </c>
      <c r="H35" s="6">
        <f>SUM(H33:H34)</f>
        <v>290</v>
      </c>
    </row>
    <row r="37" spans="1:8" x14ac:dyDescent="0.2">
      <c r="G37" s="5"/>
    </row>
    <row r="53" spans="1:3" x14ac:dyDescent="0.2">
      <c r="B53" s="5"/>
      <c r="C53" s="5"/>
    </row>
    <row r="56" spans="1:3" x14ac:dyDescent="0.2">
      <c r="A56" s="4"/>
    </row>
  </sheetData>
  <mergeCells count="68">
    <mergeCell ref="E26:E27"/>
    <mergeCell ref="F26:F27"/>
    <mergeCell ref="G26:G27"/>
    <mergeCell ref="H26:H27"/>
    <mergeCell ref="A35:E35"/>
    <mergeCell ref="F28:F29"/>
    <mergeCell ref="G28:G29"/>
    <mergeCell ref="H28:H29"/>
    <mergeCell ref="C30:C32"/>
    <mergeCell ref="D30:D32"/>
    <mergeCell ref="E30:E32"/>
    <mergeCell ref="F30:F32"/>
    <mergeCell ref="G30:G32"/>
    <mergeCell ref="H30:H32"/>
    <mergeCell ref="H21:H22"/>
    <mergeCell ref="G19:G20"/>
    <mergeCell ref="B20:D20"/>
    <mergeCell ref="F23:F25"/>
    <mergeCell ref="G23:G25"/>
    <mergeCell ref="H23:H25"/>
    <mergeCell ref="C21:C22"/>
    <mergeCell ref="D21:D22"/>
    <mergeCell ref="E21:E22"/>
    <mergeCell ref="F21:F22"/>
    <mergeCell ref="G21:G22"/>
    <mergeCell ref="E19:E20"/>
    <mergeCell ref="F19:F20"/>
    <mergeCell ref="F17:F18"/>
    <mergeCell ref="G17:G18"/>
    <mergeCell ref="H19:H20"/>
    <mergeCell ref="H17:H18"/>
    <mergeCell ref="H15:H16"/>
    <mergeCell ref="H13:H14"/>
    <mergeCell ref="C15:C16"/>
    <mergeCell ref="D15:D16"/>
    <mergeCell ref="E15:E16"/>
    <mergeCell ref="F15:F16"/>
    <mergeCell ref="G15:G16"/>
    <mergeCell ref="C13:C14"/>
    <mergeCell ref="D13:D14"/>
    <mergeCell ref="E13:E14"/>
    <mergeCell ref="F13:F14"/>
    <mergeCell ref="G13:G14"/>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6"/>
  <sheetViews>
    <sheetView view="pageBreakPreview" zoomScaleNormal="100" zoomScaleSheetLayoutView="100" workbookViewId="0">
      <pane xSplit="1" ySplit="4" topLeftCell="B2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2" x14ac:dyDescent="0.2"/>
  <cols>
    <col min="1" max="1" width="43.5703125" style="3" customWidth="1"/>
    <col min="2" max="5" width="20.42578125" style="3" customWidth="1"/>
    <col min="6" max="8" width="7.140625" style="3" customWidth="1"/>
    <col min="9" max="9" width="9.7109375" style="3" customWidth="1"/>
    <col min="10" max="10" width="9.140625" style="3"/>
    <col min="11" max="11" width="13.140625" style="3" customWidth="1"/>
    <col min="12" max="12" width="11.5703125" style="3" bestFit="1" customWidth="1"/>
    <col min="13" max="16384" width="9.140625" style="3"/>
  </cols>
  <sheetData>
    <row r="1" spans="1:12" s="23" customFormat="1" ht="15.75" x14ac:dyDescent="0.25">
      <c r="A1" s="24" t="s">
        <v>128</v>
      </c>
      <c r="I1" s="57" t="s">
        <v>111</v>
      </c>
      <c r="J1" s="57" t="s">
        <v>112</v>
      </c>
    </row>
    <row r="2" spans="1:12" ht="18" customHeight="1" thickBot="1" x14ac:dyDescent="0.25">
      <c r="A2" s="7" t="s">
        <v>12</v>
      </c>
      <c r="B2" s="22" t="s">
        <v>114</v>
      </c>
      <c r="C2" s="22" t="s">
        <v>124</v>
      </c>
      <c r="F2" s="5" t="s">
        <v>65</v>
      </c>
      <c r="G2" s="184">
        <v>29877</v>
      </c>
      <c r="H2" s="184"/>
      <c r="I2" s="3">
        <f>+H9+H11+H21+H23+H26</f>
        <v>230</v>
      </c>
      <c r="J2" s="3">
        <f>+G9+G11+G21+G23+G26</f>
        <v>85</v>
      </c>
      <c r="K2" s="3" t="s">
        <v>110</v>
      </c>
    </row>
    <row r="3" spans="1:12" ht="12.75" thickBot="1" x14ac:dyDescent="0.25">
      <c r="F3" s="5" t="s">
        <v>137</v>
      </c>
      <c r="G3" s="184">
        <v>5093</v>
      </c>
      <c r="H3" s="184"/>
      <c r="I3" s="58">
        <f>SUM(H5:H32)-I2</f>
        <v>92</v>
      </c>
      <c r="J3" s="3">
        <f>SUM(G5:G32)-J2</f>
        <v>35</v>
      </c>
      <c r="K3" s="3" t="s">
        <v>109</v>
      </c>
    </row>
    <row r="4" spans="1:12" ht="24.75" customHeight="1" thickBot="1" x14ac:dyDescent="0.25">
      <c r="A4" s="21"/>
      <c r="B4" s="20">
        <v>3</v>
      </c>
      <c r="C4" s="20">
        <v>2</v>
      </c>
      <c r="D4" s="20">
        <v>1</v>
      </c>
      <c r="E4" s="20">
        <v>0</v>
      </c>
      <c r="F4" s="20" t="s">
        <v>2</v>
      </c>
      <c r="G4" s="20" t="s">
        <v>1</v>
      </c>
      <c r="H4" s="19" t="s">
        <v>0</v>
      </c>
      <c r="I4" s="3">
        <f>SUM(I2:I3)</f>
        <v>322</v>
      </c>
    </row>
    <row r="5" spans="1:12" ht="42.75" customHeight="1" x14ac:dyDescent="0.2">
      <c r="A5" s="15" t="s">
        <v>13</v>
      </c>
      <c r="B5" s="14" t="s">
        <v>3</v>
      </c>
      <c r="C5" s="185" t="s">
        <v>4</v>
      </c>
      <c r="D5" s="185" t="s">
        <v>5</v>
      </c>
      <c r="E5" s="185" t="s">
        <v>6</v>
      </c>
      <c r="F5" s="187">
        <v>3</v>
      </c>
      <c r="G5" s="189">
        <v>3</v>
      </c>
      <c r="H5" s="189">
        <f>+G5*F5</f>
        <v>9</v>
      </c>
      <c r="L5" s="1"/>
    </row>
    <row r="6" spans="1:12" ht="16.5" customHeight="1" thickBot="1" x14ac:dyDescent="0.25">
      <c r="A6" s="16" t="s">
        <v>129</v>
      </c>
      <c r="B6" s="18" t="s">
        <v>147</v>
      </c>
      <c r="C6" s="186"/>
      <c r="D6" s="186"/>
      <c r="E6" s="186"/>
      <c r="F6" s="188"/>
      <c r="G6" s="190"/>
      <c r="H6" s="190"/>
      <c r="L6" s="1"/>
    </row>
    <row r="7" spans="1:12" ht="65.25" customHeight="1" x14ac:dyDescent="0.2">
      <c r="A7" s="30" t="s">
        <v>27</v>
      </c>
      <c r="B7" s="14" t="s">
        <v>118</v>
      </c>
      <c r="C7" s="14" t="s">
        <v>50</v>
      </c>
      <c r="D7" s="14" t="s">
        <v>49</v>
      </c>
      <c r="E7" s="14" t="s">
        <v>51</v>
      </c>
      <c r="F7" s="187">
        <v>3</v>
      </c>
      <c r="G7" s="189">
        <v>3</v>
      </c>
      <c r="H7" s="189">
        <f>+G7*F7</f>
        <v>9</v>
      </c>
      <c r="L7" s="1"/>
    </row>
    <row r="8" spans="1:12" ht="41.25" customHeight="1" thickBot="1" x14ac:dyDescent="0.25">
      <c r="A8" s="16" t="s">
        <v>130</v>
      </c>
      <c r="B8" s="191" t="s">
        <v>149</v>
      </c>
      <c r="C8" s="192"/>
      <c r="D8" s="192"/>
      <c r="E8" s="193"/>
      <c r="F8" s="188"/>
      <c r="G8" s="190"/>
      <c r="H8" s="190"/>
      <c r="L8" s="1"/>
    </row>
    <row r="9" spans="1:12" ht="50.25" customHeight="1" x14ac:dyDescent="0.2">
      <c r="A9" s="14" t="s">
        <v>100</v>
      </c>
      <c r="B9" s="17" t="s">
        <v>101</v>
      </c>
      <c r="C9" s="185" t="s">
        <v>107</v>
      </c>
      <c r="D9" s="185" t="s">
        <v>108</v>
      </c>
      <c r="E9" s="185" t="s">
        <v>106</v>
      </c>
      <c r="F9" s="187">
        <v>3</v>
      </c>
      <c r="G9" s="189">
        <v>25</v>
      </c>
      <c r="H9" s="189">
        <f>+G9*F9</f>
        <v>75</v>
      </c>
      <c r="L9" s="1"/>
    </row>
    <row r="10" spans="1:12" ht="16.5" customHeight="1" thickBot="1" x14ac:dyDescent="0.25">
      <c r="A10" s="16" t="s">
        <v>151</v>
      </c>
      <c r="B10" s="2">
        <v>1</v>
      </c>
      <c r="C10" s="186"/>
      <c r="D10" s="186"/>
      <c r="E10" s="186"/>
      <c r="F10" s="188"/>
      <c r="G10" s="190"/>
      <c r="H10" s="190"/>
      <c r="L10" s="1"/>
    </row>
    <row r="11" spans="1:12" ht="48" customHeight="1" x14ac:dyDescent="0.2">
      <c r="A11" s="14" t="s">
        <v>47</v>
      </c>
      <c r="B11" s="17" t="s">
        <v>102</v>
      </c>
      <c r="C11" s="185" t="s">
        <v>103</v>
      </c>
      <c r="D11" s="185" t="s">
        <v>104</v>
      </c>
      <c r="E11" s="185" t="s">
        <v>105</v>
      </c>
      <c r="F11" s="187">
        <v>2</v>
      </c>
      <c r="G11" s="189">
        <v>25</v>
      </c>
      <c r="H11" s="189">
        <f>+G11*F11</f>
        <v>50</v>
      </c>
      <c r="L11" s="1"/>
    </row>
    <row r="12" spans="1:12" ht="16.5" customHeight="1" thickBot="1" x14ac:dyDescent="0.25">
      <c r="A12" s="16" t="s">
        <v>154</v>
      </c>
      <c r="B12" s="2">
        <v>0.5</v>
      </c>
      <c r="C12" s="186"/>
      <c r="D12" s="186"/>
      <c r="E12" s="186"/>
      <c r="F12" s="188"/>
      <c r="G12" s="190"/>
      <c r="H12" s="190"/>
      <c r="L12" s="1"/>
    </row>
    <row r="13" spans="1:12" ht="63.75" customHeight="1" x14ac:dyDescent="0.2">
      <c r="A13" s="30" t="s">
        <v>32</v>
      </c>
      <c r="B13" s="17" t="s">
        <v>24</v>
      </c>
      <c r="C13" s="185" t="s">
        <v>21</v>
      </c>
      <c r="D13" s="185" t="s">
        <v>23</v>
      </c>
      <c r="E13" s="185" t="s">
        <v>22</v>
      </c>
      <c r="F13" s="187">
        <v>3</v>
      </c>
      <c r="G13" s="189">
        <v>5</v>
      </c>
      <c r="H13" s="189">
        <f>+G13*F13</f>
        <v>15</v>
      </c>
      <c r="L13" s="1"/>
    </row>
    <row r="14" spans="1:12" ht="16.5" customHeight="1" thickBot="1" x14ac:dyDescent="0.25">
      <c r="A14" s="16" t="s">
        <v>25</v>
      </c>
      <c r="B14" s="2" t="s">
        <v>73</v>
      </c>
      <c r="C14" s="186"/>
      <c r="D14" s="186"/>
      <c r="E14" s="186"/>
      <c r="F14" s="188"/>
      <c r="G14" s="190"/>
      <c r="H14" s="190"/>
      <c r="L14" s="1"/>
    </row>
    <row r="15" spans="1:12" ht="91.5" customHeight="1" x14ac:dyDescent="0.2">
      <c r="A15" s="30" t="s">
        <v>48</v>
      </c>
      <c r="B15" s="17" t="s">
        <v>133</v>
      </c>
      <c r="C15" s="185" t="s">
        <v>34</v>
      </c>
      <c r="D15" s="185" t="s">
        <v>134</v>
      </c>
      <c r="E15" s="185" t="s">
        <v>135</v>
      </c>
      <c r="F15" s="187">
        <v>3</v>
      </c>
      <c r="G15" s="189">
        <v>5</v>
      </c>
      <c r="H15" s="189">
        <f>+G15*F15</f>
        <v>15</v>
      </c>
      <c r="L15" s="1"/>
    </row>
    <row r="16" spans="1:12" ht="16.5" customHeight="1" thickBot="1" x14ac:dyDescent="0.25">
      <c r="A16" s="16" t="s">
        <v>33</v>
      </c>
      <c r="B16" s="2" t="s">
        <v>136</v>
      </c>
      <c r="C16" s="186"/>
      <c r="D16" s="186"/>
      <c r="E16" s="186"/>
      <c r="F16" s="188"/>
      <c r="G16" s="190"/>
      <c r="H16" s="190"/>
      <c r="L16" s="1"/>
    </row>
    <row r="17" spans="1:17" ht="36.75" customHeight="1" x14ac:dyDescent="0.2">
      <c r="A17" s="30" t="s">
        <v>45</v>
      </c>
      <c r="B17" s="17" t="s">
        <v>40</v>
      </c>
      <c r="C17" s="14" t="s">
        <v>41</v>
      </c>
      <c r="D17" s="14" t="s">
        <v>42</v>
      </c>
      <c r="E17" s="14" t="s">
        <v>43</v>
      </c>
      <c r="F17" s="187">
        <v>3</v>
      </c>
      <c r="G17" s="189">
        <v>3</v>
      </c>
      <c r="H17" s="189">
        <f>+G17*F17</f>
        <v>9</v>
      </c>
    </row>
    <row r="18" spans="1:17" ht="13.9" customHeight="1" thickBot="1" x14ac:dyDescent="0.25">
      <c r="A18" s="16" t="s">
        <v>44</v>
      </c>
      <c r="B18" s="194" t="s">
        <v>115</v>
      </c>
      <c r="C18" s="195"/>
      <c r="D18" s="195"/>
      <c r="E18" s="196"/>
      <c r="F18" s="188"/>
      <c r="G18" s="190"/>
      <c r="H18" s="190"/>
    </row>
    <row r="19" spans="1:17" ht="29.25" customHeight="1" x14ac:dyDescent="0.2">
      <c r="A19" s="30" t="s">
        <v>145</v>
      </c>
      <c r="B19" s="17" t="s">
        <v>38</v>
      </c>
      <c r="C19" s="185" t="s">
        <v>37</v>
      </c>
      <c r="D19" s="185" t="s">
        <v>36</v>
      </c>
      <c r="E19" s="185" t="s">
        <v>39</v>
      </c>
      <c r="F19" s="197">
        <v>2</v>
      </c>
      <c r="G19" s="189">
        <v>3</v>
      </c>
      <c r="H19" s="189">
        <f>+G19*F19</f>
        <v>6</v>
      </c>
      <c r="L19" s="1"/>
    </row>
    <row r="20" spans="1:17" ht="16.5" customHeight="1" thickBot="1" x14ac:dyDescent="0.25">
      <c r="A20" s="16" t="s">
        <v>35</v>
      </c>
      <c r="B20" s="29" t="s">
        <v>158</v>
      </c>
      <c r="C20" s="186"/>
      <c r="D20" s="186"/>
      <c r="E20" s="186"/>
      <c r="F20" s="198"/>
      <c r="G20" s="190"/>
      <c r="H20" s="190"/>
      <c r="L20" s="1"/>
    </row>
    <row r="21" spans="1:17" ht="37.5" customHeight="1" x14ac:dyDescent="0.2">
      <c r="A21" s="30" t="s">
        <v>143</v>
      </c>
      <c r="B21" s="17" t="s">
        <v>29</v>
      </c>
      <c r="C21" s="185" t="s">
        <v>30</v>
      </c>
      <c r="D21" s="185" t="s">
        <v>31</v>
      </c>
      <c r="E21" s="185" t="s">
        <v>46</v>
      </c>
      <c r="F21" s="187">
        <v>3</v>
      </c>
      <c r="G21" s="189">
        <v>25</v>
      </c>
      <c r="H21" s="189">
        <f>+G21*F21</f>
        <v>75</v>
      </c>
      <c r="L21" s="1"/>
    </row>
    <row r="22" spans="1:17" ht="16.5" customHeight="1" thickBot="1" x14ac:dyDescent="0.25">
      <c r="A22" s="16" t="s">
        <v>28</v>
      </c>
      <c r="B22" s="36" t="s">
        <v>116</v>
      </c>
      <c r="C22" s="186"/>
      <c r="D22" s="186"/>
      <c r="E22" s="186"/>
      <c r="F22" s="188"/>
      <c r="G22" s="190"/>
      <c r="H22" s="190"/>
      <c r="L22" s="1"/>
    </row>
    <row r="23" spans="1:17" ht="25.9" customHeight="1" x14ac:dyDescent="0.2">
      <c r="A23" s="30" t="s">
        <v>142</v>
      </c>
      <c r="B23" s="17" t="s">
        <v>54</v>
      </c>
      <c r="C23" s="14" t="s">
        <v>56</v>
      </c>
      <c r="D23" s="14" t="s">
        <v>55</v>
      </c>
      <c r="E23" s="14" t="s">
        <v>53</v>
      </c>
      <c r="F23" s="187">
        <v>3</v>
      </c>
      <c r="G23" s="189">
        <v>5</v>
      </c>
      <c r="H23" s="189">
        <f>+G23*F23</f>
        <v>15</v>
      </c>
      <c r="L23" s="1" t="s">
        <v>178</v>
      </c>
    </row>
    <row r="24" spans="1:17" ht="16.5" customHeight="1" x14ac:dyDescent="0.2">
      <c r="A24" s="31"/>
      <c r="B24" s="32"/>
      <c r="C24" s="33" t="s">
        <v>62</v>
      </c>
      <c r="D24" s="33" t="s">
        <v>63</v>
      </c>
      <c r="E24" s="33" t="s">
        <v>64</v>
      </c>
      <c r="F24" s="199"/>
      <c r="G24" s="200"/>
      <c r="H24" s="200"/>
      <c r="I24" s="3" t="s">
        <v>141</v>
      </c>
      <c r="L24" s="3" t="s">
        <v>62</v>
      </c>
      <c r="M24" s="3" t="s">
        <v>179</v>
      </c>
      <c r="N24" s="3" t="s">
        <v>180</v>
      </c>
      <c r="O24" s="3" t="s">
        <v>181</v>
      </c>
      <c r="P24" s="3" t="s">
        <v>182</v>
      </c>
      <c r="Q24" s="3" t="s">
        <v>183</v>
      </c>
    </row>
    <row r="25" spans="1:17" ht="16.5" customHeight="1" thickBot="1" x14ac:dyDescent="0.25">
      <c r="A25" s="16" t="s">
        <v>140</v>
      </c>
      <c r="B25" s="28">
        <f>C25/(D25+E25)</f>
        <v>1.0427252558505689</v>
      </c>
      <c r="C25" s="12">
        <v>14570</v>
      </c>
      <c r="D25" s="12">
        <v>7917</v>
      </c>
      <c r="E25" s="12">
        <v>6056</v>
      </c>
      <c r="F25" s="188"/>
      <c r="G25" s="190"/>
      <c r="H25" s="190"/>
      <c r="I25" s="61">
        <f>+C25+D25+E25</f>
        <v>28543</v>
      </c>
      <c r="L25" s="12">
        <v>12600</v>
      </c>
      <c r="M25" s="12">
        <v>8961</v>
      </c>
      <c r="N25" s="12">
        <v>5826</v>
      </c>
      <c r="O25" s="61">
        <f>+L25+M25+N25</f>
        <v>27387</v>
      </c>
      <c r="P25" s="28">
        <f>L25/(M25+N25)</f>
        <v>0.85209981740718199</v>
      </c>
      <c r="Q25" s="62">
        <f>+O25/D27</f>
        <v>4564.5</v>
      </c>
    </row>
    <row r="26" spans="1:17" ht="27" customHeight="1" x14ac:dyDescent="0.2">
      <c r="A26" s="30" t="s">
        <v>138</v>
      </c>
      <c r="B26" s="17" t="s">
        <v>69</v>
      </c>
      <c r="C26" s="14" t="s">
        <v>70</v>
      </c>
      <c r="D26" s="14" t="s">
        <v>71</v>
      </c>
      <c r="E26" s="185" t="s">
        <v>68</v>
      </c>
      <c r="F26" s="187">
        <v>3</v>
      </c>
      <c r="G26" s="189">
        <v>5</v>
      </c>
      <c r="H26" s="189">
        <f>+G26*F26</f>
        <v>15</v>
      </c>
      <c r="I26" s="3" t="s">
        <v>139</v>
      </c>
      <c r="L26" s="1"/>
    </row>
    <row r="27" spans="1:17" ht="16.5" customHeight="1" thickBot="1" x14ac:dyDescent="0.25">
      <c r="A27" s="16" t="s">
        <v>26</v>
      </c>
      <c r="B27" s="62">
        <f>+I25/D27</f>
        <v>4757.166666666667</v>
      </c>
      <c r="C27" s="34" t="s">
        <v>67</v>
      </c>
      <c r="D27" s="35">
        <v>6</v>
      </c>
      <c r="E27" s="186"/>
      <c r="F27" s="188"/>
      <c r="G27" s="190"/>
      <c r="H27" s="190"/>
      <c r="L27" s="1"/>
    </row>
    <row r="28" spans="1:17" ht="86.25" customHeight="1" x14ac:dyDescent="0.2">
      <c r="A28" s="30" t="s">
        <v>14</v>
      </c>
      <c r="B28" s="17" t="s">
        <v>57</v>
      </c>
      <c r="C28" s="17" t="s">
        <v>20</v>
      </c>
      <c r="D28" s="17" t="s">
        <v>15</v>
      </c>
      <c r="E28" s="17" t="s">
        <v>16</v>
      </c>
      <c r="F28" s="187">
        <v>3</v>
      </c>
      <c r="G28" s="189">
        <v>3</v>
      </c>
      <c r="H28" s="189">
        <f>+G28*F28</f>
        <v>9</v>
      </c>
      <c r="L28" s="1"/>
    </row>
    <row r="29" spans="1:17" ht="16.5" customHeight="1" thickBot="1" x14ac:dyDescent="0.25">
      <c r="A29" s="16" t="s">
        <v>17</v>
      </c>
      <c r="B29" s="26" t="s">
        <v>166</v>
      </c>
      <c r="C29" s="27"/>
      <c r="D29" s="56"/>
      <c r="E29" s="56"/>
      <c r="F29" s="188"/>
      <c r="G29" s="190"/>
      <c r="H29" s="190"/>
      <c r="L29" s="1"/>
    </row>
    <row r="30" spans="1:17" ht="25.5" customHeight="1" x14ac:dyDescent="0.2">
      <c r="A30" s="15" t="s">
        <v>18</v>
      </c>
      <c r="B30" s="55" t="s">
        <v>11</v>
      </c>
      <c r="C30" s="185" t="s">
        <v>52</v>
      </c>
      <c r="D30" s="185" t="s">
        <v>10</v>
      </c>
      <c r="E30" s="185" t="s">
        <v>9</v>
      </c>
      <c r="F30" s="203">
        <v>2</v>
      </c>
      <c r="G30" s="206">
        <v>10</v>
      </c>
      <c r="H30" s="206">
        <f>F30*G30</f>
        <v>20</v>
      </c>
      <c r="L30" s="1"/>
    </row>
    <row r="31" spans="1:17" ht="16.5" customHeight="1" x14ac:dyDescent="0.2">
      <c r="A31" s="13" t="s">
        <v>19</v>
      </c>
      <c r="B31" s="62">
        <v>427</v>
      </c>
      <c r="C31" s="202"/>
      <c r="D31" s="202"/>
      <c r="E31" s="202"/>
      <c r="F31" s="204"/>
      <c r="G31" s="207"/>
      <c r="H31" s="207"/>
      <c r="L31" s="1"/>
    </row>
    <row r="32" spans="1:17" ht="16.5" customHeight="1" thickBot="1" x14ac:dyDescent="0.25">
      <c r="A32" s="11" t="s">
        <v>8</v>
      </c>
      <c r="B32" s="63">
        <v>1.471804770439818E-2</v>
      </c>
      <c r="C32" s="186"/>
      <c r="D32" s="186"/>
      <c r="E32" s="186"/>
      <c r="F32" s="205"/>
      <c r="G32" s="208"/>
      <c r="H32" s="208"/>
      <c r="L32" s="1"/>
    </row>
    <row r="33" spans="1:8" s="8" customFormat="1" ht="12.75" customHeight="1" thickBot="1" x14ac:dyDescent="0.25">
      <c r="A33" s="10"/>
      <c r="B33" s="10"/>
      <c r="C33" s="10"/>
      <c r="D33" s="10"/>
      <c r="E33" s="10"/>
      <c r="F33" s="9"/>
      <c r="G33" s="5" t="s">
        <v>113</v>
      </c>
      <c r="H33" s="54">
        <f>SUM(H5:H32)</f>
        <v>322</v>
      </c>
    </row>
    <row r="34" spans="1:8" ht="12.75" customHeight="1" thickBot="1" x14ac:dyDescent="0.25">
      <c r="G34" s="5" t="s">
        <v>72</v>
      </c>
      <c r="H34" s="54">
        <v>5</v>
      </c>
    </row>
    <row r="35" spans="1:8" ht="14.45" customHeight="1" thickBot="1" x14ac:dyDescent="0.25">
      <c r="A35" s="201" t="s">
        <v>167</v>
      </c>
      <c r="B35" s="201"/>
      <c r="C35" s="201"/>
      <c r="D35" s="201"/>
      <c r="E35" s="201"/>
      <c r="G35" s="7" t="s">
        <v>7</v>
      </c>
      <c r="H35" s="6">
        <f>SUM(H33:H34)</f>
        <v>327</v>
      </c>
    </row>
    <row r="37" spans="1:8" x14ac:dyDescent="0.2">
      <c r="G37" s="5"/>
    </row>
    <row r="53" spans="1:3" x14ac:dyDescent="0.2">
      <c r="B53" s="5"/>
      <c r="C53" s="5"/>
    </row>
    <row r="56" spans="1:3" x14ac:dyDescent="0.2">
      <c r="A56" s="4"/>
    </row>
  </sheetData>
  <mergeCells count="69">
    <mergeCell ref="A35:E35"/>
    <mergeCell ref="F28:F29"/>
    <mergeCell ref="G28:G29"/>
    <mergeCell ref="H28:H29"/>
    <mergeCell ref="C30:C32"/>
    <mergeCell ref="D30:D32"/>
    <mergeCell ref="E30:E32"/>
    <mergeCell ref="F30:F32"/>
    <mergeCell ref="G30:G32"/>
    <mergeCell ref="H30:H32"/>
    <mergeCell ref="F23:F25"/>
    <mergeCell ref="G23:G25"/>
    <mergeCell ref="H23:H25"/>
    <mergeCell ref="E26:E27"/>
    <mergeCell ref="F26:F27"/>
    <mergeCell ref="G26:G27"/>
    <mergeCell ref="H26:H27"/>
    <mergeCell ref="H19:H20"/>
    <mergeCell ref="C21:C22"/>
    <mergeCell ref="D21:D22"/>
    <mergeCell ref="E21:E22"/>
    <mergeCell ref="F21:F22"/>
    <mergeCell ref="G21:G22"/>
    <mergeCell ref="H21:H22"/>
    <mergeCell ref="G19:G20"/>
    <mergeCell ref="C19:C20"/>
    <mergeCell ref="D19:D20"/>
    <mergeCell ref="E19:E20"/>
    <mergeCell ref="F19:F20"/>
    <mergeCell ref="F17:F18"/>
    <mergeCell ref="G17:G18"/>
    <mergeCell ref="H17:H18"/>
    <mergeCell ref="H15:H16"/>
    <mergeCell ref="C13:C14"/>
    <mergeCell ref="D13:D14"/>
    <mergeCell ref="E13:E14"/>
    <mergeCell ref="F13:F14"/>
    <mergeCell ref="G13:G14"/>
    <mergeCell ref="H13:H14"/>
    <mergeCell ref="C15:C16"/>
    <mergeCell ref="D15:D16"/>
    <mergeCell ref="E15:E16"/>
    <mergeCell ref="F15:F16"/>
    <mergeCell ref="G15:G16"/>
    <mergeCell ref="B18:E18"/>
    <mergeCell ref="H11:H12"/>
    <mergeCell ref="F7:F8"/>
    <mergeCell ref="G7:G8"/>
    <mergeCell ref="H7:H8"/>
    <mergeCell ref="B8:E8"/>
    <mergeCell ref="C9:C10"/>
    <mergeCell ref="D9:D10"/>
    <mergeCell ref="E9:E10"/>
    <mergeCell ref="F9:F10"/>
    <mergeCell ref="G9:G10"/>
    <mergeCell ref="H9:H10"/>
    <mergeCell ref="C11:C12"/>
    <mergeCell ref="D11:D12"/>
    <mergeCell ref="E11:E12"/>
    <mergeCell ref="F11:F12"/>
    <mergeCell ref="G11:G12"/>
    <mergeCell ref="G2:H2"/>
    <mergeCell ref="C5:C6"/>
    <mergeCell ref="D5:D6"/>
    <mergeCell ref="E5:E6"/>
    <mergeCell ref="F5:F6"/>
    <mergeCell ref="G5:G6"/>
    <mergeCell ref="H5:H6"/>
    <mergeCell ref="G3:H3"/>
  </mergeCells>
  <printOptions horizontalCentered="1" verticalCentered="1"/>
  <pageMargins left="0.25" right="0.25" top="0.25" bottom="0.25" header="0.5" footer="0"/>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Scoring Matrix</vt:lpstr>
      <vt:lpstr>Housing First Fidelity</vt:lpstr>
      <vt:lpstr>LISTS</vt:lpstr>
      <vt:lpstr>MCS 1</vt:lpstr>
      <vt:lpstr>MCS 2</vt:lpstr>
      <vt:lpstr>YWCA A</vt:lpstr>
      <vt:lpstr>YWCA B</vt:lpstr>
      <vt:lpstr>YWCA C</vt:lpstr>
      <vt:lpstr>YWCA D</vt:lpstr>
      <vt:lpstr>Ranking</vt:lpstr>
      <vt:lpstr>PerfSelect</vt:lpstr>
      <vt:lpstr>'Housing First Fidelity'!Print_Area</vt:lpstr>
      <vt:lpstr>Instructions!Print_Area</vt:lpstr>
      <vt:lpstr>'MCS 1'!Print_Area</vt:lpstr>
      <vt:lpstr>'MCS 2'!Print_Area</vt:lpstr>
      <vt:lpstr>Ranking!Print_Area</vt:lpstr>
      <vt:lpstr>'Scoring Matrix'!Print_Area</vt:lpstr>
      <vt:lpstr>'YWCA A'!Print_Area</vt:lpstr>
      <vt:lpstr>'YWCA B'!Print_Area</vt:lpstr>
      <vt:lpstr>'YWCA C'!Print_Area</vt:lpstr>
      <vt:lpstr>'YWCA D'!Print_Area</vt:lpstr>
    </vt:vector>
  </TitlesOfParts>
  <Company>Western Illinois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A Sutton</dc:creator>
  <cp:lastModifiedBy>Amanda Davis</cp:lastModifiedBy>
  <cp:lastPrinted>2019-08-09T19:12:17Z</cp:lastPrinted>
  <dcterms:created xsi:type="dcterms:W3CDTF">2014-10-05T20:47:10Z</dcterms:created>
  <dcterms:modified xsi:type="dcterms:W3CDTF">2021-10-01T16:13:12Z</dcterms:modified>
</cp:coreProperties>
</file>